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garykeeble/Documents/"/>
    </mc:Choice>
  </mc:AlternateContent>
  <bookViews>
    <workbookView xWindow="0" yWindow="460" windowWidth="28800" windowHeight="17460" tabRatio="500"/>
  </bookViews>
  <sheets>
    <sheet name="Rate Calclator" sheetId="5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0" i="5" l="1"/>
  <c r="U21" i="5"/>
  <c r="S31" i="5"/>
  <c r="S32" i="5"/>
  <c r="W21" i="5"/>
  <c r="AK21" i="5"/>
  <c r="U22" i="5"/>
  <c r="W22" i="5"/>
  <c r="AK22" i="5"/>
  <c r="U23" i="5"/>
  <c r="S30" i="5"/>
  <c r="W23" i="5"/>
  <c r="AK23" i="5"/>
  <c r="U24" i="5"/>
  <c r="W24" i="5"/>
  <c r="AK24" i="5"/>
  <c r="U25" i="5"/>
  <c r="W25" i="5"/>
  <c r="AK25" i="5"/>
  <c r="U26" i="5"/>
  <c r="W26" i="5"/>
  <c r="AK26" i="5"/>
  <c r="U27" i="5"/>
  <c r="S29" i="5"/>
  <c r="W27" i="5"/>
  <c r="AK27" i="5"/>
  <c r="U28" i="5"/>
  <c r="W28" i="5"/>
  <c r="AK28" i="5"/>
  <c r="U29" i="5"/>
  <c r="W29" i="5"/>
  <c r="AK29" i="5"/>
  <c r="U30" i="5"/>
  <c r="W30" i="5"/>
  <c r="AK30" i="5"/>
  <c r="U31" i="5"/>
  <c r="S28" i="5"/>
  <c r="W31" i="5"/>
  <c r="AK31" i="5"/>
  <c r="U32" i="5"/>
  <c r="W32" i="5"/>
  <c r="AK32" i="5"/>
  <c r="U33" i="5"/>
  <c r="W33" i="5"/>
  <c r="AK33" i="5"/>
  <c r="U34" i="5"/>
  <c r="W34" i="5"/>
  <c r="AK34" i="5"/>
  <c r="U35" i="5"/>
  <c r="S27" i="5"/>
  <c r="W35" i="5"/>
  <c r="AK35" i="5"/>
  <c r="U36" i="5"/>
  <c r="W36" i="5"/>
  <c r="AK36" i="5"/>
  <c r="U37" i="5"/>
  <c r="W37" i="5"/>
  <c r="AK37" i="5"/>
  <c r="U38" i="5"/>
  <c r="W38" i="5"/>
  <c r="AK38" i="5"/>
  <c r="U39" i="5"/>
  <c r="W39" i="5"/>
  <c r="AK39" i="5"/>
  <c r="U40" i="5"/>
  <c r="W40" i="5"/>
  <c r="AK40" i="5"/>
  <c r="U41" i="5"/>
  <c r="W41" i="5"/>
  <c r="AK41" i="5"/>
  <c r="U42" i="5"/>
  <c r="W42" i="5"/>
  <c r="AK42" i="5"/>
  <c r="U43" i="5"/>
  <c r="W43" i="5"/>
  <c r="AK43" i="5"/>
  <c r="U44" i="5"/>
  <c r="W44" i="5"/>
  <c r="AK44" i="5"/>
  <c r="U45" i="5"/>
  <c r="W45" i="5"/>
  <c r="AK45" i="5"/>
  <c r="U46" i="5"/>
  <c r="W46" i="5"/>
  <c r="AK46" i="5"/>
  <c r="U47" i="5"/>
  <c r="W47" i="5"/>
  <c r="AK47" i="5"/>
  <c r="U48" i="5"/>
  <c r="W48" i="5"/>
  <c r="AK48" i="5"/>
  <c r="U49" i="5"/>
  <c r="W49" i="5"/>
  <c r="AK49" i="5"/>
  <c r="U50" i="5"/>
  <c r="W50" i="5"/>
  <c r="AK50" i="5"/>
  <c r="U51" i="5"/>
  <c r="W51" i="5"/>
  <c r="AK51" i="5"/>
  <c r="U52" i="5"/>
  <c r="W52" i="5"/>
  <c r="AK52" i="5"/>
  <c r="U53" i="5"/>
  <c r="W53" i="5"/>
  <c r="AK53" i="5"/>
  <c r="U54" i="5"/>
  <c r="W54" i="5"/>
  <c r="AK54" i="5"/>
  <c r="U55" i="5"/>
  <c r="W55" i="5"/>
  <c r="AK55" i="5"/>
  <c r="U56" i="5"/>
  <c r="W56" i="5"/>
  <c r="AK56" i="5"/>
  <c r="U57" i="5"/>
  <c r="W57" i="5"/>
  <c r="AK57" i="5"/>
  <c r="U58" i="5"/>
  <c r="W58" i="5"/>
  <c r="AK58" i="5"/>
  <c r="U59" i="5"/>
  <c r="W59" i="5"/>
  <c r="AK59" i="5"/>
  <c r="W20" i="5"/>
  <c r="AK20" i="5"/>
  <c r="W19" i="5"/>
  <c r="AK19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20" i="5"/>
  <c r="AH19" i="5"/>
  <c r="E15" i="5"/>
  <c r="U15" i="5"/>
  <c r="E14" i="5"/>
  <c r="U14" i="5"/>
  <c r="E13" i="5"/>
  <c r="U13" i="5"/>
  <c r="Q15" i="5"/>
  <c r="Q14" i="5"/>
  <c r="Q13" i="5"/>
  <c r="S22" i="5"/>
  <c r="S23" i="5"/>
  <c r="D15" i="5"/>
  <c r="T15" i="5"/>
  <c r="S18" i="5"/>
  <c r="S19" i="5"/>
  <c r="D14" i="5"/>
  <c r="T14" i="5"/>
  <c r="S15" i="5"/>
  <c r="S14" i="5"/>
  <c r="D13" i="5"/>
  <c r="T13" i="5"/>
  <c r="S13" i="5"/>
  <c r="P14" i="5"/>
  <c r="P15" i="5"/>
  <c r="P13" i="5"/>
  <c r="O14" i="5"/>
  <c r="O15" i="5"/>
  <c r="O13" i="5"/>
  <c r="V21" i="5"/>
  <c r="AD21" i="5"/>
  <c r="AJ21" i="5"/>
  <c r="V22" i="5"/>
  <c r="AD22" i="5"/>
  <c r="AJ22" i="5"/>
  <c r="S21" i="5"/>
  <c r="V23" i="5"/>
  <c r="AD23" i="5"/>
  <c r="AJ23" i="5"/>
  <c r="V24" i="5"/>
  <c r="AD24" i="5"/>
  <c r="AJ24" i="5"/>
  <c r="V25" i="5"/>
  <c r="AD25" i="5"/>
  <c r="AJ25" i="5"/>
  <c r="V26" i="5"/>
  <c r="AD26" i="5"/>
  <c r="AJ26" i="5"/>
  <c r="S20" i="5"/>
  <c r="V27" i="5"/>
  <c r="AD27" i="5"/>
  <c r="AJ27" i="5"/>
  <c r="V28" i="5"/>
  <c r="AD28" i="5"/>
  <c r="AJ28" i="5"/>
  <c r="V29" i="5"/>
  <c r="AD29" i="5"/>
  <c r="AJ29" i="5"/>
  <c r="V30" i="5"/>
  <c r="AD30" i="5"/>
  <c r="AJ30" i="5"/>
  <c r="V31" i="5"/>
  <c r="AD31" i="5"/>
  <c r="AJ31" i="5"/>
  <c r="V32" i="5"/>
  <c r="AD32" i="5"/>
  <c r="AJ32" i="5"/>
  <c r="V33" i="5"/>
  <c r="AD33" i="5"/>
  <c r="AJ33" i="5"/>
  <c r="V34" i="5"/>
  <c r="AD34" i="5"/>
  <c r="AJ34" i="5"/>
  <c r="V35" i="5"/>
  <c r="AD35" i="5"/>
  <c r="AJ35" i="5"/>
  <c r="V36" i="5"/>
  <c r="AD36" i="5"/>
  <c r="AJ36" i="5"/>
  <c r="V37" i="5"/>
  <c r="AD37" i="5"/>
  <c r="AJ37" i="5"/>
  <c r="V38" i="5"/>
  <c r="AD38" i="5"/>
  <c r="AJ38" i="5"/>
  <c r="V39" i="5"/>
  <c r="AD39" i="5"/>
  <c r="AJ39" i="5"/>
  <c r="V40" i="5"/>
  <c r="AD40" i="5"/>
  <c r="AJ40" i="5"/>
  <c r="V41" i="5"/>
  <c r="AD41" i="5"/>
  <c r="AJ41" i="5"/>
  <c r="V42" i="5"/>
  <c r="AD42" i="5"/>
  <c r="AJ42" i="5"/>
  <c r="V43" i="5"/>
  <c r="AD43" i="5"/>
  <c r="AJ43" i="5"/>
  <c r="V44" i="5"/>
  <c r="AD44" i="5"/>
  <c r="AJ44" i="5"/>
  <c r="V45" i="5"/>
  <c r="AD45" i="5"/>
  <c r="AJ45" i="5"/>
  <c r="V46" i="5"/>
  <c r="AD46" i="5"/>
  <c r="AJ46" i="5"/>
  <c r="V47" i="5"/>
  <c r="AD47" i="5"/>
  <c r="AJ47" i="5"/>
  <c r="V48" i="5"/>
  <c r="AD48" i="5"/>
  <c r="AJ48" i="5"/>
  <c r="V49" i="5"/>
  <c r="AD49" i="5"/>
  <c r="AJ49" i="5"/>
  <c r="V50" i="5"/>
  <c r="AD50" i="5"/>
  <c r="AJ50" i="5"/>
  <c r="V51" i="5"/>
  <c r="AD51" i="5"/>
  <c r="AJ51" i="5"/>
  <c r="V52" i="5"/>
  <c r="AD52" i="5"/>
  <c r="AJ52" i="5"/>
  <c r="V53" i="5"/>
  <c r="AD53" i="5"/>
  <c r="AJ53" i="5"/>
  <c r="V54" i="5"/>
  <c r="AD54" i="5"/>
  <c r="AJ54" i="5"/>
  <c r="V55" i="5"/>
  <c r="AD55" i="5"/>
  <c r="AJ55" i="5"/>
  <c r="V56" i="5"/>
  <c r="AD56" i="5"/>
  <c r="AJ56" i="5"/>
  <c r="V57" i="5"/>
  <c r="AD57" i="5"/>
  <c r="AJ57" i="5"/>
  <c r="V58" i="5"/>
  <c r="AD58" i="5"/>
  <c r="AJ58" i="5"/>
  <c r="V59" i="5"/>
  <c r="AD59" i="5"/>
  <c r="AJ59" i="5"/>
  <c r="V20" i="5"/>
  <c r="AD20" i="5"/>
  <c r="AJ20" i="5"/>
  <c r="V19" i="5"/>
  <c r="AD19" i="5"/>
  <c r="AJ19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20" i="5"/>
  <c r="AI19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20" i="5"/>
  <c r="AG19" i="5"/>
  <c r="AF19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20" i="5"/>
  <c r="AC19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20" i="5"/>
  <c r="Z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19" i="5"/>
  <c r="S33" i="5"/>
  <c r="S24" i="5"/>
  <c r="I14" i="5"/>
  <c r="I15" i="5"/>
  <c r="I13" i="5"/>
  <c r="M14" i="5"/>
  <c r="M15" i="5"/>
  <c r="M13" i="5"/>
  <c r="L14" i="5"/>
  <c r="L15" i="5"/>
  <c r="L13" i="5"/>
  <c r="K14" i="5"/>
  <c r="K15" i="5"/>
  <c r="K13" i="5"/>
  <c r="H15" i="5"/>
  <c r="G15" i="5"/>
  <c r="H14" i="5"/>
  <c r="G14" i="5"/>
  <c r="H13" i="5"/>
  <c r="G13" i="5"/>
</calcChain>
</file>

<file path=xl/sharedStrings.xml><?xml version="1.0" encoding="utf-8"?>
<sst xmlns="http://schemas.openxmlformats.org/spreadsheetml/2006/main" count="58" uniqueCount="24">
  <si>
    <t>Rate</t>
  </si>
  <si>
    <t>rcCommand</t>
  </si>
  <si>
    <t>Rewrite</t>
  </si>
  <si>
    <t>Yaw</t>
  </si>
  <si>
    <t>Yaw Rate</t>
  </si>
  <si>
    <t>Pitch Rate</t>
  </si>
  <si>
    <t>Roll Rate</t>
  </si>
  <si>
    <t>Pitch</t>
  </si>
  <si>
    <t>Roll</t>
  </si>
  <si>
    <t>PRCurve</t>
  </si>
  <si>
    <t>Expo</t>
  </si>
  <si>
    <t>Yaw Curve</t>
  </si>
  <si>
    <t>rcData</t>
  </si>
  <si>
    <t>PitchRoll</t>
  </si>
  <si>
    <t>Luxfloat</t>
  </si>
  <si>
    <t>rcData[]</t>
  </si>
  <si>
    <t>ReWrite</t>
  </si>
  <si>
    <t>LuxFloat</t>
  </si>
  <si>
    <t>Yaw Deadband</t>
  </si>
  <si>
    <t>Deadband</t>
  </si>
  <si>
    <t>Super Expo</t>
  </si>
  <si>
    <t>Pitch/Roll</t>
  </si>
  <si>
    <t>rcCommand[]</t>
  </si>
  <si>
    <t>Without Super Expo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</si>
</sst>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\d\e\g\/\s"/>
  </numFmts>
  <fonts count="3" x14ac:knownFonts="1"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0" fillId="0" borderId="0" xfId="0" applyNumberFormat="1"/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" borderId="12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0" borderId="6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Rewrite Pitch</a:t>
            </a:r>
            <a:r>
              <a:rPr lang="en-US" baseline="0"/>
              <a:t> / Roll / Yaw Rate without Super Expo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'Rate Calclator'!$X$18</c:f>
              <c:strCache>
                <c:ptCount val="1"/>
                <c:pt idx="0">
                  <c:v>Pitch 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Calclator'!$X$19:$X$59</c:f>
              <c:numCache>
                <c:formatCode>0\ \d\e\g\/\s</c:formatCode>
                <c:ptCount val="41"/>
                <c:pt idx="0">
                  <c:v>-722.203125</c:v>
                </c:pt>
                <c:pt idx="1">
                  <c:v>-648.09375</c:v>
                </c:pt>
                <c:pt idx="2">
                  <c:v>-573.984375</c:v>
                </c:pt>
                <c:pt idx="3">
                  <c:v>-499.875</c:v>
                </c:pt>
                <c:pt idx="4">
                  <c:v>-431.578125</c:v>
                </c:pt>
                <c:pt idx="5">
                  <c:v>-380.71875</c:v>
                </c:pt>
                <c:pt idx="6">
                  <c:v>-331.3125</c:v>
                </c:pt>
                <c:pt idx="7">
                  <c:v>-281.90625</c:v>
                </c:pt>
                <c:pt idx="8">
                  <c:v>-236.859375</c:v>
                </c:pt>
                <c:pt idx="9">
                  <c:v>-206.34375</c:v>
                </c:pt>
                <c:pt idx="10">
                  <c:v>-175.828125</c:v>
                </c:pt>
                <c:pt idx="11">
                  <c:v>-145.3125</c:v>
                </c:pt>
                <c:pt idx="12">
                  <c:v>-117.703125</c:v>
                </c:pt>
                <c:pt idx="13">
                  <c:v>-98.8125</c:v>
                </c:pt>
                <c:pt idx="14">
                  <c:v>-79.921875</c:v>
                </c:pt>
                <c:pt idx="15">
                  <c:v>-62.484375</c:v>
                </c:pt>
                <c:pt idx="16">
                  <c:v>-45.046875</c:v>
                </c:pt>
                <c:pt idx="17">
                  <c:v>-33.421875</c:v>
                </c:pt>
                <c:pt idx="18">
                  <c:v>-20.34375</c:v>
                </c:pt>
                <c:pt idx="19">
                  <c:v>-8.71875</c:v>
                </c:pt>
                <c:pt idx="20">
                  <c:v>0.0</c:v>
                </c:pt>
                <c:pt idx="21">
                  <c:v>8.71875</c:v>
                </c:pt>
                <c:pt idx="22">
                  <c:v>20.34375</c:v>
                </c:pt>
                <c:pt idx="23">
                  <c:v>33.421875</c:v>
                </c:pt>
                <c:pt idx="24">
                  <c:v>45.046875</c:v>
                </c:pt>
                <c:pt idx="25">
                  <c:v>62.484375</c:v>
                </c:pt>
                <c:pt idx="26">
                  <c:v>79.921875</c:v>
                </c:pt>
                <c:pt idx="27">
                  <c:v>98.8125</c:v>
                </c:pt>
                <c:pt idx="28">
                  <c:v>117.703125</c:v>
                </c:pt>
                <c:pt idx="29">
                  <c:v>145.3125</c:v>
                </c:pt>
                <c:pt idx="30">
                  <c:v>175.828125</c:v>
                </c:pt>
                <c:pt idx="31">
                  <c:v>206.34375</c:v>
                </c:pt>
                <c:pt idx="32">
                  <c:v>236.859375</c:v>
                </c:pt>
                <c:pt idx="33">
                  <c:v>281.90625</c:v>
                </c:pt>
                <c:pt idx="34">
                  <c:v>331.3125</c:v>
                </c:pt>
                <c:pt idx="35">
                  <c:v>380.71875</c:v>
                </c:pt>
                <c:pt idx="36">
                  <c:v>431.578125</c:v>
                </c:pt>
                <c:pt idx="37">
                  <c:v>499.875</c:v>
                </c:pt>
                <c:pt idx="38">
                  <c:v>573.984375</c:v>
                </c:pt>
                <c:pt idx="39">
                  <c:v>648.09375</c:v>
                </c:pt>
                <c:pt idx="40">
                  <c:v>722.203125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'Rate Calclator'!$Y$18</c:f>
              <c:strCache>
                <c:ptCount val="1"/>
                <c:pt idx="0">
                  <c:v>Roll Rate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Calclator'!$Y$19:$Y$59</c:f>
              <c:numCache>
                <c:formatCode>0\ \d\e\g\/\s</c:formatCode>
                <c:ptCount val="41"/>
                <c:pt idx="0">
                  <c:v>-722.203125</c:v>
                </c:pt>
                <c:pt idx="1">
                  <c:v>-648.09375</c:v>
                </c:pt>
                <c:pt idx="2">
                  <c:v>-573.984375</c:v>
                </c:pt>
                <c:pt idx="3">
                  <c:v>-499.875</c:v>
                </c:pt>
                <c:pt idx="4">
                  <c:v>-431.578125</c:v>
                </c:pt>
                <c:pt idx="5">
                  <c:v>-380.71875</c:v>
                </c:pt>
                <c:pt idx="6">
                  <c:v>-331.3125</c:v>
                </c:pt>
                <c:pt idx="7">
                  <c:v>-281.90625</c:v>
                </c:pt>
                <c:pt idx="8">
                  <c:v>-236.859375</c:v>
                </c:pt>
                <c:pt idx="9">
                  <c:v>-206.34375</c:v>
                </c:pt>
                <c:pt idx="10">
                  <c:v>-175.828125</c:v>
                </c:pt>
                <c:pt idx="11">
                  <c:v>-145.3125</c:v>
                </c:pt>
                <c:pt idx="12">
                  <c:v>-117.703125</c:v>
                </c:pt>
                <c:pt idx="13">
                  <c:v>-98.8125</c:v>
                </c:pt>
                <c:pt idx="14">
                  <c:v>-79.921875</c:v>
                </c:pt>
                <c:pt idx="15">
                  <c:v>-62.484375</c:v>
                </c:pt>
                <c:pt idx="16">
                  <c:v>-45.046875</c:v>
                </c:pt>
                <c:pt idx="17">
                  <c:v>-33.421875</c:v>
                </c:pt>
                <c:pt idx="18">
                  <c:v>-20.34375</c:v>
                </c:pt>
                <c:pt idx="19">
                  <c:v>-8.71875</c:v>
                </c:pt>
                <c:pt idx="20">
                  <c:v>0.0</c:v>
                </c:pt>
                <c:pt idx="21">
                  <c:v>8.71875</c:v>
                </c:pt>
                <c:pt idx="22">
                  <c:v>20.34375</c:v>
                </c:pt>
                <c:pt idx="23">
                  <c:v>33.421875</c:v>
                </c:pt>
                <c:pt idx="24">
                  <c:v>45.046875</c:v>
                </c:pt>
                <c:pt idx="25">
                  <c:v>62.484375</c:v>
                </c:pt>
                <c:pt idx="26">
                  <c:v>79.921875</c:v>
                </c:pt>
                <c:pt idx="27">
                  <c:v>98.8125</c:v>
                </c:pt>
                <c:pt idx="28">
                  <c:v>117.703125</c:v>
                </c:pt>
                <c:pt idx="29">
                  <c:v>145.3125</c:v>
                </c:pt>
                <c:pt idx="30">
                  <c:v>175.828125</c:v>
                </c:pt>
                <c:pt idx="31">
                  <c:v>206.34375</c:v>
                </c:pt>
                <c:pt idx="32">
                  <c:v>236.859375</c:v>
                </c:pt>
                <c:pt idx="33">
                  <c:v>281.90625</c:v>
                </c:pt>
                <c:pt idx="34">
                  <c:v>331.3125</c:v>
                </c:pt>
                <c:pt idx="35">
                  <c:v>380.71875</c:v>
                </c:pt>
                <c:pt idx="36">
                  <c:v>431.578125</c:v>
                </c:pt>
                <c:pt idx="37">
                  <c:v>499.875</c:v>
                </c:pt>
                <c:pt idx="38">
                  <c:v>573.984375</c:v>
                </c:pt>
                <c:pt idx="39">
                  <c:v>648.09375</c:v>
                </c:pt>
                <c:pt idx="40">
                  <c:v>722.203125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'Rate Calclator'!$Z$18</c:f>
              <c:strCache>
                <c:ptCount val="1"/>
                <c:pt idx="0">
                  <c:v>Yaw Rate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Calclator'!$Z$19:$Z$59</c:f>
              <c:numCache>
                <c:formatCode>0\ \d\e\g\/\s</c:formatCode>
                <c:ptCount val="41"/>
                <c:pt idx="0">
                  <c:v>-539.6015625</c:v>
                </c:pt>
                <c:pt idx="1">
                  <c:v>-493.796875</c:v>
                </c:pt>
                <c:pt idx="2">
                  <c:v>-447.9921875</c:v>
                </c:pt>
                <c:pt idx="3">
                  <c:v>-401.0703125</c:v>
                </c:pt>
                <c:pt idx="4">
                  <c:v>-360.8515625</c:v>
                </c:pt>
                <c:pt idx="5">
                  <c:v>-326.21875</c:v>
                </c:pt>
                <c:pt idx="6">
                  <c:v>-292.703125</c:v>
                </c:pt>
                <c:pt idx="7">
                  <c:v>-258.0703125</c:v>
                </c:pt>
                <c:pt idx="8">
                  <c:v>-227.90625</c:v>
                </c:pt>
                <c:pt idx="9">
                  <c:v>-203.328125</c:v>
                </c:pt>
                <c:pt idx="10">
                  <c:v>-178.75</c:v>
                </c:pt>
                <c:pt idx="11">
                  <c:v>-153.0546875</c:v>
                </c:pt>
                <c:pt idx="12">
                  <c:v>-130.7109375</c:v>
                </c:pt>
                <c:pt idx="13">
                  <c:v>-111.71875</c:v>
                </c:pt>
                <c:pt idx="14">
                  <c:v>-92.7265625</c:v>
                </c:pt>
                <c:pt idx="15">
                  <c:v>-73.734375</c:v>
                </c:pt>
                <c:pt idx="16">
                  <c:v>-56.9765625</c:v>
                </c:pt>
                <c:pt idx="17">
                  <c:v>-40.21875</c:v>
                </c:pt>
                <c:pt idx="18">
                  <c:v>-24.578125</c:v>
                </c:pt>
                <c:pt idx="19">
                  <c:v>-8.9375</c:v>
                </c:pt>
                <c:pt idx="20">
                  <c:v>0.0</c:v>
                </c:pt>
                <c:pt idx="21">
                  <c:v>8.9375</c:v>
                </c:pt>
                <c:pt idx="22">
                  <c:v>24.578125</c:v>
                </c:pt>
                <c:pt idx="23">
                  <c:v>40.21875</c:v>
                </c:pt>
                <c:pt idx="24">
                  <c:v>56.9765625</c:v>
                </c:pt>
                <c:pt idx="25">
                  <c:v>73.734375</c:v>
                </c:pt>
                <c:pt idx="26">
                  <c:v>92.7265625</c:v>
                </c:pt>
                <c:pt idx="27">
                  <c:v>111.71875</c:v>
                </c:pt>
                <c:pt idx="28">
                  <c:v>130.7109375</c:v>
                </c:pt>
                <c:pt idx="29">
                  <c:v>153.0546875</c:v>
                </c:pt>
                <c:pt idx="30">
                  <c:v>178.75</c:v>
                </c:pt>
                <c:pt idx="31">
                  <c:v>203.328125</c:v>
                </c:pt>
                <c:pt idx="32">
                  <c:v>227.90625</c:v>
                </c:pt>
                <c:pt idx="33">
                  <c:v>258.0703125</c:v>
                </c:pt>
                <c:pt idx="34">
                  <c:v>292.703125</c:v>
                </c:pt>
                <c:pt idx="35">
                  <c:v>326.21875</c:v>
                </c:pt>
                <c:pt idx="36">
                  <c:v>360.8515625</c:v>
                </c:pt>
                <c:pt idx="37">
                  <c:v>401.0703125</c:v>
                </c:pt>
                <c:pt idx="38">
                  <c:v>447.9921875</c:v>
                </c:pt>
                <c:pt idx="39">
                  <c:v>493.796875</c:v>
                </c:pt>
                <c:pt idx="40">
                  <c:v>539.6015625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7157824"/>
        <c:axId val="-2114560304"/>
      </c:scatterChart>
      <c:valAx>
        <c:axId val="-2037157824"/>
        <c:scaling>
          <c:orientation val="minMax"/>
          <c:max val="2000.0"/>
          <c:min val="1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4560304"/>
        <c:crossesAt val="0.0"/>
        <c:crossBetween val="midCat"/>
        <c:majorUnit val="250.0"/>
      </c:valAx>
      <c:valAx>
        <c:axId val="-2114560304"/>
        <c:scaling>
          <c:orientation val="minMax"/>
          <c:max val="1080.0"/>
          <c:min val="-108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\d\e\g\/\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7157824"/>
        <c:crosses val="autoZero"/>
        <c:crossBetween val="midCat"/>
        <c:majorUnit val="180.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LuxFloat</a:t>
            </a:r>
            <a:r>
              <a:rPr lang="en-US" baseline="0"/>
              <a:t> Pitch / Roll / Yaw Rate without Super Expo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'Rate Calclator'!$AA$18</c:f>
              <c:strCache>
                <c:ptCount val="1"/>
                <c:pt idx="0">
                  <c:v>Pitch 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Calclator'!$AA$19:$AA$59</c:f>
              <c:numCache>
                <c:formatCode>0\ \d\e\g\/\s</c:formatCode>
                <c:ptCount val="41"/>
                <c:pt idx="0">
                  <c:v>-559.125</c:v>
                </c:pt>
                <c:pt idx="1">
                  <c:v>-501.75</c:v>
                </c:pt>
                <c:pt idx="2">
                  <c:v>-444.375</c:v>
                </c:pt>
                <c:pt idx="3">
                  <c:v>-387.0</c:v>
                </c:pt>
                <c:pt idx="4">
                  <c:v>-334.125</c:v>
                </c:pt>
                <c:pt idx="5">
                  <c:v>-294.75</c:v>
                </c:pt>
                <c:pt idx="6">
                  <c:v>-256.5</c:v>
                </c:pt>
                <c:pt idx="7">
                  <c:v>-218.25</c:v>
                </c:pt>
                <c:pt idx="8">
                  <c:v>-183.375</c:v>
                </c:pt>
                <c:pt idx="9">
                  <c:v>-159.75</c:v>
                </c:pt>
                <c:pt idx="10">
                  <c:v>-136.125</c:v>
                </c:pt>
                <c:pt idx="11">
                  <c:v>-112.5</c:v>
                </c:pt>
                <c:pt idx="12">
                  <c:v>-91.125</c:v>
                </c:pt>
                <c:pt idx="13">
                  <c:v>-76.5</c:v>
                </c:pt>
                <c:pt idx="14">
                  <c:v>-61.875</c:v>
                </c:pt>
                <c:pt idx="15">
                  <c:v>-48.375</c:v>
                </c:pt>
                <c:pt idx="16">
                  <c:v>-34.875</c:v>
                </c:pt>
                <c:pt idx="17">
                  <c:v>-25.875</c:v>
                </c:pt>
                <c:pt idx="18">
                  <c:v>-15.75</c:v>
                </c:pt>
                <c:pt idx="19">
                  <c:v>-6.75</c:v>
                </c:pt>
                <c:pt idx="20">
                  <c:v>0.0</c:v>
                </c:pt>
                <c:pt idx="21">
                  <c:v>6.75</c:v>
                </c:pt>
                <c:pt idx="22">
                  <c:v>15.75</c:v>
                </c:pt>
                <c:pt idx="23">
                  <c:v>25.875</c:v>
                </c:pt>
                <c:pt idx="24">
                  <c:v>34.875</c:v>
                </c:pt>
                <c:pt idx="25">
                  <c:v>48.375</c:v>
                </c:pt>
                <c:pt idx="26">
                  <c:v>61.875</c:v>
                </c:pt>
                <c:pt idx="27">
                  <c:v>76.5</c:v>
                </c:pt>
                <c:pt idx="28">
                  <c:v>91.125</c:v>
                </c:pt>
                <c:pt idx="29">
                  <c:v>112.5</c:v>
                </c:pt>
                <c:pt idx="30">
                  <c:v>136.125</c:v>
                </c:pt>
                <c:pt idx="31">
                  <c:v>159.75</c:v>
                </c:pt>
                <c:pt idx="32">
                  <c:v>183.375</c:v>
                </c:pt>
                <c:pt idx="33">
                  <c:v>218.25</c:v>
                </c:pt>
                <c:pt idx="34">
                  <c:v>256.5</c:v>
                </c:pt>
                <c:pt idx="35">
                  <c:v>294.75</c:v>
                </c:pt>
                <c:pt idx="36">
                  <c:v>334.125</c:v>
                </c:pt>
                <c:pt idx="37">
                  <c:v>387.0</c:v>
                </c:pt>
                <c:pt idx="38">
                  <c:v>444.375</c:v>
                </c:pt>
                <c:pt idx="39">
                  <c:v>501.75</c:v>
                </c:pt>
                <c:pt idx="40">
                  <c:v>559.125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'Rate Calclator'!$AB$18</c:f>
              <c:strCache>
                <c:ptCount val="1"/>
                <c:pt idx="0">
                  <c:v>Roll Rate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Calclator'!$AB$19:$AB$59</c:f>
              <c:numCache>
                <c:formatCode>0\ \d\e\g\/\s</c:formatCode>
                <c:ptCount val="41"/>
                <c:pt idx="0">
                  <c:v>-869.75</c:v>
                </c:pt>
                <c:pt idx="1">
                  <c:v>-780.5</c:v>
                </c:pt>
                <c:pt idx="2">
                  <c:v>-691.25</c:v>
                </c:pt>
                <c:pt idx="3">
                  <c:v>-602.0</c:v>
                </c:pt>
                <c:pt idx="4">
                  <c:v>-519.75</c:v>
                </c:pt>
                <c:pt idx="5">
                  <c:v>-458.5</c:v>
                </c:pt>
                <c:pt idx="6">
                  <c:v>-399.0</c:v>
                </c:pt>
                <c:pt idx="7">
                  <c:v>-339.5</c:v>
                </c:pt>
                <c:pt idx="8">
                  <c:v>-285.25</c:v>
                </c:pt>
                <c:pt idx="9">
                  <c:v>-248.5</c:v>
                </c:pt>
                <c:pt idx="10">
                  <c:v>-211.75</c:v>
                </c:pt>
                <c:pt idx="11">
                  <c:v>-175.0</c:v>
                </c:pt>
                <c:pt idx="12">
                  <c:v>-141.75</c:v>
                </c:pt>
                <c:pt idx="13">
                  <c:v>-119.0</c:v>
                </c:pt>
                <c:pt idx="14">
                  <c:v>-96.25</c:v>
                </c:pt>
                <c:pt idx="15">
                  <c:v>-75.25</c:v>
                </c:pt>
                <c:pt idx="16">
                  <c:v>-54.25</c:v>
                </c:pt>
                <c:pt idx="17">
                  <c:v>-40.25</c:v>
                </c:pt>
                <c:pt idx="18">
                  <c:v>-24.5</c:v>
                </c:pt>
                <c:pt idx="19">
                  <c:v>-10.5</c:v>
                </c:pt>
                <c:pt idx="20">
                  <c:v>0.0</c:v>
                </c:pt>
                <c:pt idx="21">
                  <c:v>10.5</c:v>
                </c:pt>
                <c:pt idx="22">
                  <c:v>24.5</c:v>
                </c:pt>
                <c:pt idx="23">
                  <c:v>40.25</c:v>
                </c:pt>
                <c:pt idx="24">
                  <c:v>54.25</c:v>
                </c:pt>
                <c:pt idx="25">
                  <c:v>75.25</c:v>
                </c:pt>
                <c:pt idx="26">
                  <c:v>96.25</c:v>
                </c:pt>
                <c:pt idx="27">
                  <c:v>119.0</c:v>
                </c:pt>
                <c:pt idx="28">
                  <c:v>141.75</c:v>
                </c:pt>
                <c:pt idx="29">
                  <c:v>175.0</c:v>
                </c:pt>
                <c:pt idx="30">
                  <c:v>211.75</c:v>
                </c:pt>
                <c:pt idx="31">
                  <c:v>248.5</c:v>
                </c:pt>
                <c:pt idx="32">
                  <c:v>285.25</c:v>
                </c:pt>
                <c:pt idx="33">
                  <c:v>339.5</c:v>
                </c:pt>
                <c:pt idx="34">
                  <c:v>399.0</c:v>
                </c:pt>
                <c:pt idx="35">
                  <c:v>458.5</c:v>
                </c:pt>
                <c:pt idx="36">
                  <c:v>519.75</c:v>
                </c:pt>
                <c:pt idx="37">
                  <c:v>602.0</c:v>
                </c:pt>
                <c:pt idx="38">
                  <c:v>691.25</c:v>
                </c:pt>
                <c:pt idx="39">
                  <c:v>780.5</c:v>
                </c:pt>
                <c:pt idx="40">
                  <c:v>869.75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'Rate Calclator'!$AC$18</c:f>
              <c:strCache>
                <c:ptCount val="1"/>
                <c:pt idx="0">
                  <c:v>Yaw Rate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Calclator'!$AC$19:$AC$59</c:f>
              <c:numCache>
                <c:formatCode>0\ \d\e\g\/\s</c:formatCode>
                <c:ptCount val="41"/>
                <c:pt idx="0">
                  <c:v>-347.15625</c:v>
                </c:pt>
                <c:pt idx="1">
                  <c:v>-317.6875</c:v>
                </c:pt>
                <c:pt idx="2">
                  <c:v>-288.21875</c:v>
                </c:pt>
                <c:pt idx="3">
                  <c:v>-258.03125</c:v>
                </c:pt>
                <c:pt idx="4">
                  <c:v>-232.15625</c:v>
                </c:pt>
                <c:pt idx="5">
                  <c:v>-209.875</c:v>
                </c:pt>
                <c:pt idx="6">
                  <c:v>-188.3125</c:v>
                </c:pt>
                <c:pt idx="7">
                  <c:v>-166.03125</c:v>
                </c:pt>
                <c:pt idx="8">
                  <c:v>-146.625</c:v>
                </c:pt>
                <c:pt idx="9">
                  <c:v>-130.8125</c:v>
                </c:pt>
                <c:pt idx="10">
                  <c:v>-115.0</c:v>
                </c:pt>
                <c:pt idx="11">
                  <c:v>-98.46875</c:v>
                </c:pt>
                <c:pt idx="12">
                  <c:v>-84.09375</c:v>
                </c:pt>
                <c:pt idx="13">
                  <c:v>-71.875</c:v>
                </c:pt>
                <c:pt idx="14">
                  <c:v>-59.65625</c:v>
                </c:pt>
                <c:pt idx="15">
                  <c:v>-47.4375</c:v>
                </c:pt>
                <c:pt idx="16">
                  <c:v>-36.65625</c:v>
                </c:pt>
                <c:pt idx="17">
                  <c:v>-25.875</c:v>
                </c:pt>
                <c:pt idx="18">
                  <c:v>-15.8125</c:v>
                </c:pt>
                <c:pt idx="19">
                  <c:v>-5.75</c:v>
                </c:pt>
                <c:pt idx="20">
                  <c:v>0.0</c:v>
                </c:pt>
                <c:pt idx="21">
                  <c:v>5.75</c:v>
                </c:pt>
                <c:pt idx="22">
                  <c:v>15.8125</c:v>
                </c:pt>
                <c:pt idx="23">
                  <c:v>25.875</c:v>
                </c:pt>
                <c:pt idx="24">
                  <c:v>36.65625</c:v>
                </c:pt>
                <c:pt idx="25">
                  <c:v>47.4375</c:v>
                </c:pt>
                <c:pt idx="26">
                  <c:v>59.65625</c:v>
                </c:pt>
                <c:pt idx="27">
                  <c:v>71.875</c:v>
                </c:pt>
                <c:pt idx="28">
                  <c:v>84.09375</c:v>
                </c:pt>
                <c:pt idx="29">
                  <c:v>98.46875</c:v>
                </c:pt>
                <c:pt idx="30">
                  <c:v>115.0</c:v>
                </c:pt>
                <c:pt idx="31">
                  <c:v>130.8125</c:v>
                </c:pt>
                <c:pt idx="32">
                  <c:v>146.625</c:v>
                </c:pt>
                <c:pt idx="33">
                  <c:v>166.03125</c:v>
                </c:pt>
                <c:pt idx="34">
                  <c:v>188.3125</c:v>
                </c:pt>
                <c:pt idx="35">
                  <c:v>209.875</c:v>
                </c:pt>
                <c:pt idx="36">
                  <c:v>232.15625</c:v>
                </c:pt>
                <c:pt idx="37">
                  <c:v>258.03125</c:v>
                </c:pt>
                <c:pt idx="38">
                  <c:v>288.21875</c:v>
                </c:pt>
                <c:pt idx="39">
                  <c:v>317.6875</c:v>
                </c:pt>
                <c:pt idx="40">
                  <c:v>347.15625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6075824"/>
        <c:axId val="-2055914592"/>
      </c:scatterChart>
      <c:valAx>
        <c:axId val="-1986075824"/>
        <c:scaling>
          <c:orientation val="minMax"/>
          <c:max val="2000.0"/>
          <c:min val="1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5914592"/>
        <c:crossesAt val="0.0"/>
        <c:crossBetween val="midCat"/>
        <c:majorUnit val="250.0"/>
      </c:valAx>
      <c:valAx>
        <c:axId val="-2055914592"/>
        <c:scaling>
          <c:orientation val="minMax"/>
          <c:max val="1080.0"/>
          <c:min val="-108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\d\e\g\/\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6075824"/>
        <c:crosses val="autoZero"/>
        <c:crossBetween val="midCat"/>
        <c:majorUnit val="180.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Rewrite Pitch</a:t>
            </a:r>
            <a:r>
              <a:rPr lang="en-US" baseline="0"/>
              <a:t> / Roll / Yaw Rate with Super Expo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'Rate Calclator'!$AF$18</c:f>
              <c:strCache>
                <c:ptCount val="1"/>
                <c:pt idx="0">
                  <c:v>Pitch 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Calclator'!$AF$19:$AF$59</c:f>
              <c:numCache>
                <c:formatCode>0\ \d\e\g\/\s</c:formatCode>
                <c:ptCount val="41"/>
                <c:pt idx="0">
                  <c:v>-1435.791500994036</c:v>
                </c:pt>
                <c:pt idx="1">
                  <c:v>-1169.844314079422</c:v>
                </c:pt>
                <c:pt idx="2">
                  <c:v>-948.7345041322314</c:v>
                </c:pt>
                <c:pt idx="3">
                  <c:v>-762.0045731707316</c:v>
                </c:pt>
                <c:pt idx="4">
                  <c:v>-613.9091394025604</c:v>
                </c:pt>
                <c:pt idx="5">
                  <c:v>-515.8790650406504</c:v>
                </c:pt>
                <c:pt idx="6">
                  <c:v>-429.1612694300518</c:v>
                </c:pt>
                <c:pt idx="7">
                  <c:v>-349.7596153846154</c:v>
                </c:pt>
                <c:pt idx="8">
                  <c:v>-282.9861111111111</c:v>
                </c:pt>
                <c:pt idx="9">
                  <c:v>-240.4938811188811</c:v>
                </c:pt>
                <c:pt idx="10">
                  <c:v>-200.0319965870307</c:v>
                </c:pt>
                <c:pt idx="11">
                  <c:v>-161.4583333333333</c:v>
                </c:pt>
                <c:pt idx="12">
                  <c:v>-128.07739390642</c:v>
                </c:pt>
                <c:pt idx="13">
                  <c:v>-106.0219957081545</c:v>
                </c:pt>
                <c:pt idx="14">
                  <c:v>-84.5734126984127</c:v>
                </c:pt>
                <c:pt idx="15">
                  <c:v>-65.29192789968653</c:v>
                </c:pt>
                <c:pt idx="16">
                  <c:v>-46.48800309597523</c:v>
                </c:pt>
                <c:pt idx="17">
                  <c:v>-34.20867451381781</c:v>
                </c:pt>
                <c:pt idx="18">
                  <c:v>-20.63260649087221</c:v>
                </c:pt>
                <c:pt idx="19">
                  <c:v>-8.771378269617706</c:v>
                </c:pt>
                <c:pt idx="20">
                  <c:v>0.0</c:v>
                </c:pt>
                <c:pt idx="21">
                  <c:v>8.771378269617706</c:v>
                </c:pt>
                <c:pt idx="22">
                  <c:v>20.63260649087221</c:v>
                </c:pt>
                <c:pt idx="23">
                  <c:v>34.20867451381781</c:v>
                </c:pt>
                <c:pt idx="24">
                  <c:v>46.48800309597523</c:v>
                </c:pt>
                <c:pt idx="25">
                  <c:v>65.29192789968653</c:v>
                </c:pt>
                <c:pt idx="26">
                  <c:v>84.5734126984127</c:v>
                </c:pt>
                <c:pt idx="27">
                  <c:v>106.0219957081545</c:v>
                </c:pt>
                <c:pt idx="28">
                  <c:v>128.07739390642</c:v>
                </c:pt>
                <c:pt idx="29">
                  <c:v>161.4583333333333</c:v>
                </c:pt>
                <c:pt idx="30">
                  <c:v>200.0319965870307</c:v>
                </c:pt>
                <c:pt idx="31">
                  <c:v>240.4938811188811</c:v>
                </c:pt>
                <c:pt idx="32">
                  <c:v>282.9861111111111</c:v>
                </c:pt>
                <c:pt idx="33">
                  <c:v>349.7596153846154</c:v>
                </c:pt>
                <c:pt idx="34">
                  <c:v>429.1612694300518</c:v>
                </c:pt>
                <c:pt idx="35">
                  <c:v>515.8790650406504</c:v>
                </c:pt>
                <c:pt idx="36">
                  <c:v>613.9091394025604</c:v>
                </c:pt>
                <c:pt idx="37">
                  <c:v>762.0045731707316</c:v>
                </c:pt>
                <c:pt idx="38">
                  <c:v>948.7345041322314</c:v>
                </c:pt>
                <c:pt idx="39">
                  <c:v>1169.844314079422</c:v>
                </c:pt>
                <c:pt idx="40">
                  <c:v>1435.791500994036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'Rate Calclator'!$AG$18</c:f>
              <c:strCache>
                <c:ptCount val="1"/>
                <c:pt idx="0">
                  <c:v>Roll Rate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Calclator'!$AG$19:$AG$59</c:f>
              <c:numCache>
                <c:formatCode>0\ \d\e\g\/\s</c:formatCode>
                <c:ptCount val="41"/>
                <c:pt idx="0">
                  <c:v>-1435.791500994036</c:v>
                </c:pt>
                <c:pt idx="1">
                  <c:v>-1169.844314079422</c:v>
                </c:pt>
                <c:pt idx="2">
                  <c:v>-948.7345041322314</c:v>
                </c:pt>
                <c:pt idx="3">
                  <c:v>-762.0045731707316</c:v>
                </c:pt>
                <c:pt idx="4">
                  <c:v>-613.9091394025604</c:v>
                </c:pt>
                <c:pt idx="5">
                  <c:v>-515.8790650406504</c:v>
                </c:pt>
                <c:pt idx="6">
                  <c:v>-429.1612694300518</c:v>
                </c:pt>
                <c:pt idx="7">
                  <c:v>-349.7596153846154</c:v>
                </c:pt>
                <c:pt idx="8">
                  <c:v>-282.9861111111111</c:v>
                </c:pt>
                <c:pt idx="9">
                  <c:v>-240.4938811188811</c:v>
                </c:pt>
                <c:pt idx="10">
                  <c:v>-200.0319965870307</c:v>
                </c:pt>
                <c:pt idx="11">
                  <c:v>-161.4583333333333</c:v>
                </c:pt>
                <c:pt idx="12">
                  <c:v>-128.07739390642</c:v>
                </c:pt>
                <c:pt idx="13">
                  <c:v>-106.0219957081545</c:v>
                </c:pt>
                <c:pt idx="14">
                  <c:v>-84.5734126984127</c:v>
                </c:pt>
                <c:pt idx="15">
                  <c:v>-65.29192789968653</c:v>
                </c:pt>
                <c:pt idx="16">
                  <c:v>-46.48800309597523</c:v>
                </c:pt>
                <c:pt idx="17">
                  <c:v>-34.20867451381781</c:v>
                </c:pt>
                <c:pt idx="18">
                  <c:v>-20.63260649087221</c:v>
                </c:pt>
                <c:pt idx="19">
                  <c:v>-8.771378269617706</c:v>
                </c:pt>
                <c:pt idx="20">
                  <c:v>0.0</c:v>
                </c:pt>
                <c:pt idx="21">
                  <c:v>8.771378269617706</c:v>
                </c:pt>
                <c:pt idx="22">
                  <c:v>20.63260649087221</c:v>
                </c:pt>
                <c:pt idx="23">
                  <c:v>34.20867451381781</c:v>
                </c:pt>
                <c:pt idx="24">
                  <c:v>46.48800309597523</c:v>
                </c:pt>
                <c:pt idx="25">
                  <c:v>65.29192789968653</c:v>
                </c:pt>
                <c:pt idx="26">
                  <c:v>84.5734126984127</c:v>
                </c:pt>
                <c:pt idx="27">
                  <c:v>106.0219957081545</c:v>
                </c:pt>
                <c:pt idx="28">
                  <c:v>128.07739390642</c:v>
                </c:pt>
                <c:pt idx="29">
                  <c:v>161.4583333333333</c:v>
                </c:pt>
                <c:pt idx="30">
                  <c:v>200.0319965870307</c:v>
                </c:pt>
                <c:pt idx="31">
                  <c:v>240.4938811188811</c:v>
                </c:pt>
                <c:pt idx="32">
                  <c:v>282.9861111111111</c:v>
                </c:pt>
                <c:pt idx="33">
                  <c:v>349.7596153846154</c:v>
                </c:pt>
                <c:pt idx="34">
                  <c:v>429.1612694300518</c:v>
                </c:pt>
                <c:pt idx="35">
                  <c:v>515.8790650406504</c:v>
                </c:pt>
                <c:pt idx="36">
                  <c:v>613.9091394025604</c:v>
                </c:pt>
                <c:pt idx="37">
                  <c:v>762.0045731707316</c:v>
                </c:pt>
                <c:pt idx="38">
                  <c:v>948.7345041322314</c:v>
                </c:pt>
                <c:pt idx="39">
                  <c:v>1169.844314079422</c:v>
                </c:pt>
                <c:pt idx="40">
                  <c:v>1435.791500994036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'Rate Calclator'!$AH$18</c:f>
              <c:strCache>
                <c:ptCount val="1"/>
                <c:pt idx="0">
                  <c:v>Yaw Rate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Calclator'!$AH$19:$AH$59</c:f>
              <c:numCache>
                <c:formatCode>0\ \d\e\g\/\s</c:formatCode>
                <c:ptCount val="41"/>
                <c:pt idx="0">
                  <c:v>-539.6015625</c:v>
                </c:pt>
                <c:pt idx="1">
                  <c:v>-493.796875</c:v>
                </c:pt>
                <c:pt idx="2">
                  <c:v>-447.9921875</c:v>
                </c:pt>
                <c:pt idx="3">
                  <c:v>-401.0703125</c:v>
                </c:pt>
                <c:pt idx="4">
                  <c:v>-360.8515625</c:v>
                </c:pt>
                <c:pt idx="5">
                  <c:v>-326.21875</c:v>
                </c:pt>
                <c:pt idx="6">
                  <c:v>-292.703125</c:v>
                </c:pt>
                <c:pt idx="7">
                  <c:v>-258.0703125</c:v>
                </c:pt>
                <c:pt idx="8">
                  <c:v>-227.90625</c:v>
                </c:pt>
                <c:pt idx="9">
                  <c:v>-203.328125</c:v>
                </c:pt>
                <c:pt idx="10">
                  <c:v>-178.75</c:v>
                </c:pt>
                <c:pt idx="11">
                  <c:v>-153.0546875</c:v>
                </c:pt>
                <c:pt idx="12">
                  <c:v>-130.7109375</c:v>
                </c:pt>
                <c:pt idx="13">
                  <c:v>-111.71875</c:v>
                </c:pt>
                <c:pt idx="14">
                  <c:v>-92.7265625</c:v>
                </c:pt>
                <c:pt idx="15">
                  <c:v>-73.734375</c:v>
                </c:pt>
                <c:pt idx="16">
                  <c:v>-56.9765625</c:v>
                </c:pt>
                <c:pt idx="17">
                  <c:v>-40.21875</c:v>
                </c:pt>
                <c:pt idx="18">
                  <c:v>-24.578125</c:v>
                </c:pt>
                <c:pt idx="19">
                  <c:v>-8.9375</c:v>
                </c:pt>
                <c:pt idx="20">
                  <c:v>0.0</c:v>
                </c:pt>
                <c:pt idx="21">
                  <c:v>8.9375</c:v>
                </c:pt>
                <c:pt idx="22">
                  <c:v>24.578125</c:v>
                </c:pt>
                <c:pt idx="23">
                  <c:v>40.21875</c:v>
                </c:pt>
                <c:pt idx="24">
                  <c:v>56.9765625</c:v>
                </c:pt>
                <c:pt idx="25">
                  <c:v>73.734375</c:v>
                </c:pt>
                <c:pt idx="26">
                  <c:v>92.7265625</c:v>
                </c:pt>
                <c:pt idx="27">
                  <c:v>111.71875</c:v>
                </c:pt>
                <c:pt idx="28">
                  <c:v>130.7109375</c:v>
                </c:pt>
                <c:pt idx="29">
                  <c:v>153.0546875</c:v>
                </c:pt>
                <c:pt idx="30">
                  <c:v>178.75</c:v>
                </c:pt>
                <c:pt idx="31">
                  <c:v>203.328125</c:v>
                </c:pt>
                <c:pt idx="32">
                  <c:v>227.90625</c:v>
                </c:pt>
                <c:pt idx="33">
                  <c:v>258.0703125</c:v>
                </c:pt>
                <c:pt idx="34">
                  <c:v>292.703125</c:v>
                </c:pt>
                <c:pt idx="35">
                  <c:v>326.21875</c:v>
                </c:pt>
                <c:pt idx="36">
                  <c:v>360.8515625</c:v>
                </c:pt>
                <c:pt idx="37">
                  <c:v>401.0703125</c:v>
                </c:pt>
                <c:pt idx="38">
                  <c:v>447.9921875</c:v>
                </c:pt>
                <c:pt idx="39">
                  <c:v>493.796875</c:v>
                </c:pt>
                <c:pt idx="40">
                  <c:v>539.6015625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4637136"/>
        <c:axId val="-2034490496"/>
      </c:scatterChart>
      <c:valAx>
        <c:axId val="-2034637136"/>
        <c:scaling>
          <c:orientation val="minMax"/>
          <c:max val="2000.0"/>
          <c:min val="1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4490496"/>
        <c:crossesAt val="0.0"/>
        <c:crossBetween val="midCat"/>
        <c:majorUnit val="250.0"/>
      </c:valAx>
      <c:valAx>
        <c:axId val="-2034490496"/>
        <c:scaling>
          <c:orientation val="minMax"/>
          <c:max val="1080.0"/>
          <c:min val="-108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\d\e\g\/\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4637136"/>
        <c:crosses val="autoZero"/>
        <c:crossBetween val="midCat"/>
        <c:majorUnit val="180.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LuxFloat</a:t>
            </a:r>
            <a:r>
              <a:rPr lang="en-US" baseline="0"/>
              <a:t> Pitch / Roll / Yaw Rate With Super Expo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'Rate Calclator'!$AI$18</c:f>
              <c:strCache>
                <c:ptCount val="1"/>
                <c:pt idx="0">
                  <c:v>Pitch 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Calclator'!$AI$19:$AI$59</c:f>
              <c:numCache>
                <c:formatCode>0\ \d\e\g\/\s</c:formatCode>
                <c:ptCount val="41"/>
                <c:pt idx="0">
                  <c:v>-1111.580516898608</c:v>
                </c:pt>
                <c:pt idx="1">
                  <c:v>-905.685920577617</c:v>
                </c:pt>
                <c:pt idx="2">
                  <c:v>-734.504132231405</c:v>
                </c:pt>
                <c:pt idx="3">
                  <c:v>-589.9390243902438</c:v>
                </c:pt>
                <c:pt idx="4">
                  <c:v>-475.2844950213371</c:v>
                </c:pt>
                <c:pt idx="5">
                  <c:v>-399.390243902439</c:v>
                </c:pt>
                <c:pt idx="6">
                  <c:v>-332.2538860103626</c:v>
                </c:pt>
                <c:pt idx="7">
                  <c:v>-270.7816377171216</c:v>
                </c:pt>
                <c:pt idx="8">
                  <c:v>-219.0860215053764</c:v>
                </c:pt>
                <c:pt idx="9">
                  <c:v>-186.1888111888112</c:v>
                </c:pt>
                <c:pt idx="10">
                  <c:v>-154.8634812286689</c:v>
                </c:pt>
                <c:pt idx="11">
                  <c:v>-125.0</c:v>
                </c:pt>
                <c:pt idx="12">
                  <c:v>-99.15669205658324</c:v>
                </c:pt>
                <c:pt idx="13">
                  <c:v>-82.0815450643777</c:v>
                </c:pt>
                <c:pt idx="14">
                  <c:v>-65.47619047619048</c:v>
                </c:pt>
                <c:pt idx="15">
                  <c:v>-50.54858934169279</c:v>
                </c:pt>
                <c:pt idx="16">
                  <c:v>-35.99071207430341</c:v>
                </c:pt>
                <c:pt idx="17">
                  <c:v>-26.48413510747185</c:v>
                </c:pt>
                <c:pt idx="18">
                  <c:v>-15.973630831643</c:v>
                </c:pt>
                <c:pt idx="19">
                  <c:v>-6.790744466800805</c:v>
                </c:pt>
                <c:pt idx="20">
                  <c:v>0.0</c:v>
                </c:pt>
                <c:pt idx="21">
                  <c:v>6.790744466800805</c:v>
                </c:pt>
                <c:pt idx="22">
                  <c:v>15.973630831643</c:v>
                </c:pt>
                <c:pt idx="23">
                  <c:v>26.48413510747185</c:v>
                </c:pt>
                <c:pt idx="24">
                  <c:v>35.99071207430341</c:v>
                </c:pt>
                <c:pt idx="25">
                  <c:v>50.54858934169279</c:v>
                </c:pt>
                <c:pt idx="26">
                  <c:v>65.47619047619048</c:v>
                </c:pt>
                <c:pt idx="27">
                  <c:v>82.0815450643777</c:v>
                </c:pt>
                <c:pt idx="28">
                  <c:v>99.15669205658324</c:v>
                </c:pt>
                <c:pt idx="29">
                  <c:v>125.0</c:v>
                </c:pt>
                <c:pt idx="30">
                  <c:v>154.8634812286689</c:v>
                </c:pt>
                <c:pt idx="31">
                  <c:v>186.1888111888112</c:v>
                </c:pt>
                <c:pt idx="32">
                  <c:v>219.0860215053764</c:v>
                </c:pt>
                <c:pt idx="33">
                  <c:v>270.7816377171216</c:v>
                </c:pt>
                <c:pt idx="34">
                  <c:v>332.2538860103626</c:v>
                </c:pt>
                <c:pt idx="35">
                  <c:v>399.390243902439</c:v>
                </c:pt>
                <c:pt idx="36">
                  <c:v>475.2844950213371</c:v>
                </c:pt>
                <c:pt idx="37">
                  <c:v>589.9390243902438</c:v>
                </c:pt>
                <c:pt idx="38">
                  <c:v>734.504132231405</c:v>
                </c:pt>
                <c:pt idx="39">
                  <c:v>905.685920577617</c:v>
                </c:pt>
                <c:pt idx="40">
                  <c:v>1111.580516898608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'Rate Calclator'!$AJ$18</c:f>
              <c:strCache>
                <c:ptCount val="1"/>
                <c:pt idx="0">
                  <c:v>Roll Rate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Calclator'!$AJ$19:$AJ$59</c:f>
              <c:numCache>
                <c:formatCode>0\ \d\e\g\/\s</c:formatCode>
                <c:ptCount val="41"/>
                <c:pt idx="0">
                  <c:v>-1729.125248508946</c:v>
                </c:pt>
                <c:pt idx="1">
                  <c:v>-1408.84476534296</c:v>
                </c:pt>
                <c:pt idx="2">
                  <c:v>-1142.561983471074</c:v>
                </c:pt>
                <c:pt idx="3">
                  <c:v>-917.6829268292682</c:v>
                </c:pt>
                <c:pt idx="4">
                  <c:v>-739.3314366998577</c:v>
                </c:pt>
                <c:pt idx="5">
                  <c:v>-621.2737127371274</c:v>
                </c:pt>
                <c:pt idx="6">
                  <c:v>-516.839378238342</c:v>
                </c:pt>
                <c:pt idx="7">
                  <c:v>-421.2158808933002</c:v>
                </c:pt>
                <c:pt idx="8">
                  <c:v>-340.8004778972521</c:v>
                </c:pt>
                <c:pt idx="9">
                  <c:v>-289.6270396270396</c:v>
                </c:pt>
                <c:pt idx="10">
                  <c:v>-240.8987485779294</c:v>
                </c:pt>
                <c:pt idx="11">
                  <c:v>-194.4444444444444</c:v>
                </c:pt>
                <c:pt idx="12">
                  <c:v>-154.2437431991295</c:v>
                </c:pt>
                <c:pt idx="13">
                  <c:v>-127.6824034334764</c:v>
                </c:pt>
                <c:pt idx="14">
                  <c:v>-101.8518518518519</c:v>
                </c:pt>
                <c:pt idx="15">
                  <c:v>-78.63113897596656</c:v>
                </c:pt>
                <c:pt idx="16">
                  <c:v>-55.98555211558307</c:v>
                </c:pt>
                <c:pt idx="17">
                  <c:v>-41.19754350051177</c:v>
                </c:pt>
                <c:pt idx="18">
                  <c:v>-24.84787018255578</c:v>
                </c:pt>
                <c:pt idx="19">
                  <c:v>-10.56338028169014</c:v>
                </c:pt>
                <c:pt idx="20">
                  <c:v>0.0</c:v>
                </c:pt>
                <c:pt idx="21">
                  <c:v>10.56338028169014</c:v>
                </c:pt>
                <c:pt idx="22">
                  <c:v>24.84787018255578</c:v>
                </c:pt>
                <c:pt idx="23">
                  <c:v>41.19754350051177</c:v>
                </c:pt>
                <c:pt idx="24">
                  <c:v>55.98555211558307</c:v>
                </c:pt>
                <c:pt idx="25">
                  <c:v>78.63113897596656</c:v>
                </c:pt>
                <c:pt idx="26">
                  <c:v>101.8518518518519</c:v>
                </c:pt>
                <c:pt idx="27">
                  <c:v>127.6824034334764</c:v>
                </c:pt>
                <c:pt idx="28">
                  <c:v>154.2437431991295</c:v>
                </c:pt>
                <c:pt idx="29">
                  <c:v>194.4444444444444</c:v>
                </c:pt>
                <c:pt idx="30">
                  <c:v>240.8987485779294</c:v>
                </c:pt>
                <c:pt idx="31">
                  <c:v>289.6270396270396</c:v>
                </c:pt>
                <c:pt idx="32">
                  <c:v>340.8004778972521</c:v>
                </c:pt>
                <c:pt idx="33">
                  <c:v>421.2158808933002</c:v>
                </c:pt>
                <c:pt idx="34">
                  <c:v>516.839378238342</c:v>
                </c:pt>
                <c:pt idx="35">
                  <c:v>621.2737127371274</c:v>
                </c:pt>
                <c:pt idx="36">
                  <c:v>739.3314366998577</c:v>
                </c:pt>
                <c:pt idx="37">
                  <c:v>917.6829268292682</c:v>
                </c:pt>
                <c:pt idx="38">
                  <c:v>1142.561983471074</c:v>
                </c:pt>
                <c:pt idx="39">
                  <c:v>1408.84476534296</c:v>
                </c:pt>
                <c:pt idx="40">
                  <c:v>1729.125248508946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'Rate Calclator'!$AK$18</c:f>
              <c:strCache>
                <c:ptCount val="1"/>
                <c:pt idx="0">
                  <c:v>Yaw Rate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'Rate Calclator'!$U$19:$U$59</c:f>
              <c:numCache>
                <c:formatCode>General</c:formatCode>
                <c:ptCount val="41"/>
                <c:pt idx="0">
                  <c:v>1000.0</c:v>
                </c:pt>
                <c:pt idx="1">
                  <c:v>1025.0</c:v>
                </c:pt>
                <c:pt idx="2">
                  <c:v>1050.0</c:v>
                </c:pt>
                <c:pt idx="3">
                  <c:v>1075.0</c:v>
                </c:pt>
                <c:pt idx="4">
                  <c:v>1100.0</c:v>
                </c:pt>
                <c:pt idx="5">
                  <c:v>1125.0</c:v>
                </c:pt>
                <c:pt idx="6">
                  <c:v>1150.0</c:v>
                </c:pt>
                <c:pt idx="7">
                  <c:v>1175.0</c:v>
                </c:pt>
                <c:pt idx="8">
                  <c:v>1200.0</c:v>
                </c:pt>
                <c:pt idx="9">
                  <c:v>1225.0</c:v>
                </c:pt>
                <c:pt idx="10">
                  <c:v>1250.0</c:v>
                </c:pt>
                <c:pt idx="11">
                  <c:v>1275.0</c:v>
                </c:pt>
                <c:pt idx="12">
                  <c:v>1300.0</c:v>
                </c:pt>
                <c:pt idx="13">
                  <c:v>1325.0</c:v>
                </c:pt>
                <c:pt idx="14">
                  <c:v>1350.0</c:v>
                </c:pt>
                <c:pt idx="15">
                  <c:v>1375.0</c:v>
                </c:pt>
                <c:pt idx="16">
                  <c:v>1400.0</c:v>
                </c:pt>
                <c:pt idx="17">
                  <c:v>1425.0</c:v>
                </c:pt>
                <c:pt idx="18">
                  <c:v>1450.0</c:v>
                </c:pt>
                <c:pt idx="19">
                  <c:v>1475.0</c:v>
                </c:pt>
                <c:pt idx="20">
                  <c:v>1500.0</c:v>
                </c:pt>
                <c:pt idx="21">
                  <c:v>1525.0</c:v>
                </c:pt>
                <c:pt idx="22">
                  <c:v>1550.0</c:v>
                </c:pt>
                <c:pt idx="23">
                  <c:v>1575.0</c:v>
                </c:pt>
                <c:pt idx="24">
                  <c:v>1600.0</c:v>
                </c:pt>
                <c:pt idx="25">
                  <c:v>1625.0</c:v>
                </c:pt>
                <c:pt idx="26">
                  <c:v>1650.0</c:v>
                </c:pt>
                <c:pt idx="27">
                  <c:v>1675.0</c:v>
                </c:pt>
                <c:pt idx="28">
                  <c:v>1700.0</c:v>
                </c:pt>
                <c:pt idx="29">
                  <c:v>1725.0</c:v>
                </c:pt>
                <c:pt idx="30">
                  <c:v>1750.0</c:v>
                </c:pt>
                <c:pt idx="31">
                  <c:v>1775.0</c:v>
                </c:pt>
                <c:pt idx="32">
                  <c:v>1800.0</c:v>
                </c:pt>
                <c:pt idx="33">
                  <c:v>1825.0</c:v>
                </c:pt>
                <c:pt idx="34">
                  <c:v>1850.0</c:v>
                </c:pt>
                <c:pt idx="35">
                  <c:v>1875.0</c:v>
                </c:pt>
                <c:pt idx="36">
                  <c:v>1900.0</c:v>
                </c:pt>
                <c:pt idx="37">
                  <c:v>1925.0</c:v>
                </c:pt>
                <c:pt idx="38">
                  <c:v>1950.0</c:v>
                </c:pt>
                <c:pt idx="39">
                  <c:v>1975.0</c:v>
                </c:pt>
                <c:pt idx="40">
                  <c:v>2000.0</c:v>
                </c:pt>
              </c:numCache>
            </c:numRef>
          </c:xVal>
          <c:yVal>
            <c:numRef>
              <c:f>'Rate Calclator'!$AK$19:$AK$59</c:f>
              <c:numCache>
                <c:formatCode>0\ \d\e\g\/\s</c:formatCode>
                <c:ptCount val="41"/>
                <c:pt idx="0">
                  <c:v>-347.15625</c:v>
                </c:pt>
                <c:pt idx="1">
                  <c:v>-317.6875</c:v>
                </c:pt>
                <c:pt idx="2">
                  <c:v>-288.21875</c:v>
                </c:pt>
                <c:pt idx="3">
                  <c:v>-258.03125</c:v>
                </c:pt>
                <c:pt idx="4">
                  <c:v>-232.15625</c:v>
                </c:pt>
                <c:pt idx="5">
                  <c:v>-209.875</c:v>
                </c:pt>
                <c:pt idx="6">
                  <c:v>-188.3125</c:v>
                </c:pt>
                <c:pt idx="7">
                  <c:v>-166.03125</c:v>
                </c:pt>
                <c:pt idx="8">
                  <c:v>-146.625</c:v>
                </c:pt>
                <c:pt idx="9">
                  <c:v>-130.8125</c:v>
                </c:pt>
                <c:pt idx="10">
                  <c:v>-115.0</c:v>
                </c:pt>
                <c:pt idx="11">
                  <c:v>-98.46875</c:v>
                </c:pt>
                <c:pt idx="12">
                  <c:v>-84.09375</c:v>
                </c:pt>
                <c:pt idx="13">
                  <c:v>-71.875</c:v>
                </c:pt>
                <c:pt idx="14">
                  <c:v>-59.65625</c:v>
                </c:pt>
                <c:pt idx="15">
                  <c:v>-47.4375</c:v>
                </c:pt>
                <c:pt idx="16">
                  <c:v>-36.65625</c:v>
                </c:pt>
                <c:pt idx="17">
                  <c:v>-25.875</c:v>
                </c:pt>
                <c:pt idx="18">
                  <c:v>-15.8125</c:v>
                </c:pt>
                <c:pt idx="19">
                  <c:v>-5.75</c:v>
                </c:pt>
                <c:pt idx="20">
                  <c:v>0.0</c:v>
                </c:pt>
                <c:pt idx="21">
                  <c:v>5.75</c:v>
                </c:pt>
                <c:pt idx="22">
                  <c:v>15.8125</c:v>
                </c:pt>
                <c:pt idx="23">
                  <c:v>25.875</c:v>
                </c:pt>
                <c:pt idx="24">
                  <c:v>36.65625</c:v>
                </c:pt>
                <c:pt idx="25">
                  <c:v>47.4375</c:v>
                </c:pt>
                <c:pt idx="26">
                  <c:v>59.65625</c:v>
                </c:pt>
                <c:pt idx="27">
                  <c:v>71.875</c:v>
                </c:pt>
                <c:pt idx="28">
                  <c:v>84.09375</c:v>
                </c:pt>
                <c:pt idx="29">
                  <c:v>98.46875</c:v>
                </c:pt>
                <c:pt idx="30">
                  <c:v>115.0</c:v>
                </c:pt>
                <c:pt idx="31">
                  <c:v>130.8125</c:v>
                </c:pt>
                <c:pt idx="32">
                  <c:v>146.625</c:v>
                </c:pt>
                <c:pt idx="33">
                  <c:v>166.03125</c:v>
                </c:pt>
                <c:pt idx="34">
                  <c:v>188.3125</c:v>
                </c:pt>
                <c:pt idx="35">
                  <c:v>209.875</c:v>
                </c:pt>
                <c:pt idx="36">
                  <c:v>232.15625</c:v>
                </c:pt>
                <c:pt idx="37">
                  <c:v>258.03125</c:v>
                </c:pt>
                <c:pt idx="38">
                  <c:v>288.21875</c:v>
                </c:pt>
                <c:pt idx="39">
                  <c:v>317.6875</c:v>
                </c:pt>
                <c:pt idx="40">
                  <c:v>347.15625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5334368"/>
        <c:axId val="-2089490960"/>
      </c:scatterChart>
      <c:valAx>
        <c:axId val="-2055334368"/>
        <c:scaling>
          <c:orientation val="minMax"/>
          <c:max val="2000.0"/>
          <c:min val="10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9490960"/>
        <c:crossesAt val="0.0"/>
        <c:crossBetween val="midCat"/>
        <c:majorUnit val="250.0"/>
      </c:valAx>
      <c:valAx>
        <c:axId val="-2089490960"/>
        <c:scaling>
          <c:orientation val="minMax"/>
          <c:max val="1080.0"/>
          <c:min val="-108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\d\e\g\/\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5334368"/>
        <c:crosses val="autoZero"/>
        <c:crossBetween val="midCat"/>
        <c:majorUnit val="180.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16</xdr:row>
      <xdr:rowOff>63500</xdr:rowOff>
    </xdr:from>
    <xdr:to>
      <xdr:col>8</xdr:col>
      <xdr:colOff>25400</xdr:colOff>
      <xdr:row>40</xdr:row>
      <xdr:rowOff>190500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16</xdr:row>
      <xdr:rowOff>63500</xdr:rowOff>
    </xdr:from>
    <xdr:to>
      <xdr:col>15</xdr:col>
      <xdr:colOff>660400</xdr:colOff>
      <xdr:row>40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50800</xdr:colOff>
      <xdr:row>41</xdr:row>
      <xdr:rowOff>38100</xdr:rowOff>
    </xdr:from>
    <xdr:to>
      <xdr:col>8</xdr:col>
      <xdr:colOff>23988</xdr:colOff>
      <xdr:row>66</xdr:row>
      <xdr:rowOff>108656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101600</xdr:colOff>
      <xdr:row>41</xdr:row>
      <xdr:rowOff>38100</xdr:rowOff>
    </xdr:from>
    <xdr:to>
      <xdr:col>15</xdr:col>
      <xdr:colOff>660400</xdr:colOff>
      <xdr:row>66</xdr:row>
      <xdr:rowOff>95956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abSelected="1" topLeftCell="A6" workbookViewId="0">
      <selection activeCell="AC22" sqref="AC22"/>
    </sheetView>
  </sheetViews>
  <sheetFormatPr baseColWidth="10" defaultRowHeight="16" x14ac:dyDescent="0.2"/>
  <cols>
    <col min="1" max="1" width="12" customWidth="1"/>
    <col min="4" max="4" width="11.83203125" customWidth="1"/>
    <col min="6" max="6" width="1.83203125" customWidth="1"/>
    <col min="7" max="9" width="14.83203125" customWidth="1"/>
    <col min="10" max="10" width="2" customWidth="1"/>
    <col min="11" max="13" width="14.83203125" customWidth="1"/>
    <col min="14" max="14" width="1.6640625" customWidth="1"/>
    <col min="15" max="17" width="14.5" customWidth="1"/>
    <col min="18" max="18" width="2.1640625" bestFit="1" customWidth="1"/>
    <col min="19" max="20" width="14.5" customWidth="1"/>
    <col min="21" max="21" width="11.5" bestFit="1" customWidth="1"/>
    <col min="22" max="23" width="11.5" customWidth="1"/>
    <col min="31" max="31" width="1.83203125" customWidth="1"/>
  </cols>
  <sheetData>
    <row r="1" spans="1:23" s="9" customFormat="1" x14ac:dyDescent="0.2">
      <c r="T1" s="28"/>
      <c r="V1" s="28"/>
      <c r="W1" s="28"/>
    </row>
    <row r="2" spans="1:23" s="9" customFormat="1" ht="17" thickBot="1" x14ac:dyDescent="0.25">
      <c r="T2" s="28"/>
      <c r="V2" s="28"/>
      <c r="W2" s="28"/>
    </row>
    <row r="3" spans="1:23" s="9" customFormat="1" ht="24" customHeight="1" thickBot="1" x14ac:dyDescent="0.25">
      <c r="A3" s="9" t="s">
        <v>0</v>
      </c>
      <c r="B3" s="2">
        <v>102</v>
      </c>
      <c r="D3" s="26" t="s">
        <v>10</v>
      </c>
      <c r="E3" s="2">
        <v>70</v>
      </c>
      <c r="T3" s="28"/>
      <c r="V3" s="28"/>
      <c r="W3" s="28"/>
    </row>
    <row r="4" spans="1:23" s="9" customFormat="1" ht="22" customHeight="1" x14ac:dyDescent="0.2">
      <c r="B4" s="10"/>
      <c r="C4" s="10"/>
      <c r="D4" s="10"/>
      <c r="E4" s="10"/>
      <c r="T4" s="28"/>
      <c r="V4" s="28"/>
      <c r="W4" s="28"/>
    </row>
    <row r="5" spans="1:23" s="9" customFormat="1" ht="17" thickBot="1" x14ac:dyDescent="0.25">
      <c r="B5" s="11" t="s">
        <v>2</v>
      </c>
      <c r="C5" s="12" t="s">
        <v>14</v>
      </c>
      <c r="L5" s="28"/>
      <c r="T5" s="28"/>
      <c r="V5" s="28"/>
      <c r="W5" s="28"/>
    </row>
    <row r="6" spans="1:23" s="9" customFormat="1" ht="23" customHeight="1" thickBot="1" x14ac:dyDescent="0.25">
      <c r="A6" s="13" t="s">
        <v>5</v>
      </c>
      <c r="B6" s="3">
        <v>66</v>
      </c>
      <c r="C6" s="4">
        <v>45</v>
      </c>
      <c r="T6" s="28"/>
      <c r="V6" s="28"/>
      <c r="W6" s="28"/>
    </row>
    <row r="7" spans="1:23" s="9" customFormat="1" ht="23" customHeight="1" thickBot="1" x14ac:dyDescent="0.25">
      <c r="A7" s="14" t="s">
        <v>6</v>
      </c>
      <c r="B7" s="5">
        <v>66</v>
      </c>
      <c r="C7" s="6">
        <v>85</v>
      </c>
      <c r="G7" s="9" t="s">
        <v>19</v>
      </c>
      <c r="H7" s="2">
        <v>6</v>
      </c>
      <c r="O7" s="9" t="s">
        <v>20</v>
      </c>
      <c r="P7" s="2">
        <v>50</v>
      </c>
      <c r="T7" s="28"/>
      <c r="V7" s="28"/>
      <c r="W7" s="28"/>
    </row>
    <row r="8" spans="1:23" s="9" customFormat="1" ht="23" customHeight="1" thickBot="1" x14ac:dyDescent="0.25">
      <c r="A8" s="14" t="s">
        <v>4</v>
      </c>
      <c r="B8" s="7">
        <v>96</v>
      </c>
      <c r="C8" s="8">
        <v>45</v>
      </c>
      <c r="D8" s="26" t="s">
        <v>10</v>
      </c>
      <c r="E8" s="2">
        <v>45</v>
      </c>
      <c r="G8" s="9" t="s">
        <v>18</v>
      </c>
      <c r="H8" s="2">
        <v>10</v>
      </c>
      <c r="T8" s="28"/>
      <c r="V8" s="28"/>
      <c r="W8" s="28"/>
    </row>
    <row r="9" spans="1:23" s="28" customFormat="1" ht="23" customHeight="1" thickBot="1" x14ac:dyDescent="0.25">
      <c r="A9" s="52"/>
      <c r="B9" s="60"/>
      <c r="C9" s="60"/>
      <c r="D9" s="61"/>
      <c r="E9" s="60"/>
      <c r="F9" s="62"/>
      <c r="G9" s="62"/>
      <c r="H9" s="60"/>
    </row>
    <row r="10" spans="1:23" s="9" customFormat="1" ht="17" thickBot="1" x14ac:dyDescent="0.25">
      <c r="G10" s="64" t="s">
        <v>23</v>
      </c>
      <c r="H10" s="65"/>
      <c r="I10" s="65"/>
      <c r="J10" s="65"/>
      <c r="K10" s="65"/>
      <c r="L10" s="65"/>
      <c r="M10" s="66"/>
      <c r="O10" s="64" t="s">
        <v>20</v>
      </c>
      <c r="P10" s="65"/>
      <c r="Q10" s="65"/>
      <c r="R10" s="65"/>
      <c r="S10" s="65"/>
      <c r="T10" s="65"/>
      <c r="U10" s="66"/>
      <c r="V10" s="28"/>
      <c r="W10" s="28"/>
    </row>
    <row r="11" spans="1:23" s="9" customFormat="1" x14ac:dyDescent="0.2">
      <c r="D11" s="27" t="s">
        <v>13</v>
      </c>
      <c r="E11" s="27" t="s">
        <v>3</v>
      </c>
      <c r="G11" s="81" t="s">
        <v>2</v>
      </c>
      <c r="H11" s="82"/>
      <c r="I11" s="83"/>
      <c r="J11" s="52"/>
      <c r="K11" s="78" t="s">
        <v>14</v>
      </c>
      <c r="L11" s="79"/>
      <c r="M11" s="80"/>
      <c r="O11" s="75" t="s">
        <v>2</v>
      </c>
      <c r="P11" s="76"/>
      <c r="Q11" s="77"/>
      <c r="R11" s="52"/>
      <c r="S11" s="78" t="s">
        <v>14</v>
      </c>
      <c r="T11" s="79"/>
      <c r="U11" s="80"/>
      <c r="V11" s="28"/>
      <c r="W11" s="28"/>
    </row>
    <row r="12" spans="1:23" s="9" customFormat="1" x14ac:dyDescent="0.2">
      <c r="C12" s="15" t="s">
        <v>12</v>
      </c>
      <c r="D12" s="15" t="s">
        <v>1</v>
      </c>
      <c r="E12" s="15" t="s">
        <v>1</v>
      </c>
      <c r="G12" s="53" t="s">
        <v>7</v>
      </c>
      <c r="H12" s="27" t="s">
        <v>8</v>
      </c>
      <c r="I12" s="27" t="s">
        <v>3</v>
      </c>
      <c r="J12" s="52"/>
      <c r="K12" s="27" t="s">
        <v>7</v>
      </c>
      <c r="L12" s="27" t="s">
        <v>8</v>
      </c>
      <c r="M12" s="54" t="s">
        <v>3</v>
      </c>
      <c r="O12" s="53" t="s">
        <v>7</v>
      </c>
      <c r="P12" s="27" t="s">
        <v>8</v>
      </c>
      <c r="Q12" s="27" t="s">
        <v>3</v>
      </c>
      <c r="R12" s="52"/>
      <c r="S12" s="27" t="s">
        <v>7</v>
      </c>
      <c r="T12" s="27" t="s">
        <v>8</v>
      </c>
      <c r="U12" s="54" t="s">
        <v>3</v>
      </c>
      <c r="V12" s="28"/>
      <c r="W12" s="28"/>
    </row>
    <row r="13" spans="1:23" s="9" customFormat="1" ht="17" thickBot="1" x14ac:dyDescent="0.25">
      <c r="C13" s="16">
        <v>1000</v>
      </c>
      <c r="D13" s="42">
        <f>FLOOR(((LOOKUP(FLOOR(ABS((IF(ABS(C13-1500)&lt;$H$7,1500,IF(C13&gt;=1500, C13-$H$7,C13+$H$7))-1500)/100),1),$R$18:$S$24) + (MIN(ABS(IF(ABS(C13-1500)&lt;$H$7,1500,IF(C13&gt;=1500, C13-$H$7,C13+$H$7))-1500),500) - FLOOR(MIN(ABS(IF(ABS(C13-1500)&lt;$H$7,1500,IF(C13&gt;=1500, C13-$H$7,C13+$H$7))-1500),500)/100,1) * 100) * (LOOKUP(FLOOR(MIN(ABS(IF(ABS(C13-1500)&lt;$H$7,1500,IF(C13&gt;=1500, C13-$H$7,C13+$H$7))-1500),500)/100,1)+1,$R$18:$S$24) - LOOKUP(FLOOR(MIN(ABS(IF(ABS(C13-1500)&lt;$H$7,1500,IF(C13&gt;=1500, C13-$H$7,C13+$H$7))-1500),500)/100,1),$R$18:$S$24)) / 100)),1) *IF(IF(ABS(C13-1500)&lt;$H$7,1500,IF(C13&gt;=1500, C13-$H$7,C13+$H$7))&gt;=1500,1,-1)</f>
        <v>-497</v>
      </c>
      <c r="E13" s="41">
        <f>(LOOKUP(FLOOR(ABS((IF(ABS(C13-1500)&lt;$H$8,1500,IF(C13&gt;=1500, C13-$H$8,C13+$H$8))-1500)/100),1),$R$27:$S$33) + (MIN(ABS(IF(ABS(C13-1500)&lt;$H$8,1500,IF(C13&gt;=1500, C13-$H$8,C13+$H$8))-1500),500) - FLOOR(MIN(ABS(IF(ABS(C13-1500)&lt;$H$8,1500,IF(C13&gt;=1500, C13-$H$8,C13+$H$8))-1500),500)/100,1) * 100) * (LOOKUP(FLOOR(MIN(ABS(IF(ABS(C13-1500)&lt;$H$8,1500,IF(C13&gt;=1500, C13-$H$8,C13+$H$8))-1500),500)/100,1)+1,$R$27:$S$33) - LOOKUP(FLOOR(MIN(ABS(IF(ABS(C13-1500)&lt;$H$8,1500,IF(C13&gt;=1500, C13-$H$8,C13+$H$8))-1500),500)/100,1),$R$27:$S$33)) / 100) *IF(IF(ABS(C13-1500)&lt;$H$8,1500,IF(C13&gt;=1500, C13-$H$8,C13+$H$8))&gt;=1500,1,-1)</f>
        <v>-483.52</v>
      </c>
      <c r="G13" s="31">
        <f>(($B$6 + 27) * D13 )/ 2^6</f>
        <v>-722.203125</v>
      </c>
      <c r="H13" s="17">
        <f>(($B$7 + 27) * D13 )/ 2^6</f>
        <v>-722.203125</v>
      </c>
      <c r="I13" s="17">
        <f>(($B$8 + 47) * E13 )/ 2^7</f>
        <v>-540.1825</v>
      </c>
      <c r="J13" s="52"/>
      <c r="K13" s="17">
        <f>(($C$6+27)*D13) / 64</f>
        <v>-559.125</v>
      </c>
      <c r="L13" s="17">
        <f>(($C$7+27)*D13) / 64</f>
        <v>-869.75</v>
      </c>
      <c r="M13" s="55">
        <f>(($C$8+47)*E13) / 128</f>
        <v>-347.53</v>
      </c>
      <c r="O13" s="31">
        <f>(($B$6 + 27) * D13 )/ 2^6 * 1/(1-($P$7/100*ABS(D13)/500))</f>
        <v>-1435.7915009940357</v>
      </c>
      <c r="P13" s="17">
        <f>(($B$7 + 27) * D13 )/ 2^6 * 1/(1-($P$7/100*ABS(D13)/500))</f>
        <v>-1435.7915009940357</v>
      </c>
      <c r="Q13" s="17">
        <f>(($B$8 + 47) * E13 )/ 2^7</f>
        <v>-540.1825</v>
      </c>
      <c r="R13" s="52"/>
      <c r="S13" s="17">
        <f>(($C$6+27)*D13) / 64* 1/(1-($P$7/100*ABS(D13)/500))</f>
        <v>-1111.5805168986083</v>
      </c>
      <c r="T13" s="17">
        <f>(($C$7+27)*D13) / 64* 1/(1-($P$7/100*ABS(D13)/500))</f>
        <v>-1729.1252485089462</v>
      </c>
      <c r="U13" s="55">
        <f>(($C$8+47)*E13) / 128</f>
        <v>-347.53</v>
      </c>
      <c r="V13" s="28"/>
      <c r="W13" s="28"/>
    </row>
    <row r="14" spans="1:23" s="9" customFormat="1" ht="17" thickBot="1" x14ac:dyDescent="0.25">
      <c r="C14" s="2">
        <v>1500</v>
      </c>
      <c r="D14" s="42">
        <f>FLOOR(((LOOKUP(FLOOR(ABS((IF(ABS(C14-1500)&lt;$H$7,1500,IF(C14&gt;=1500, C14-$H$7,C14+$H$7))-1500)/100),1),$R$18:$S$24) + (MIN(ABS(IF(ABS(C14-1500)&lt;$H$7,1500,IF(C14&gt;=1500, C14-$H$7,C14+$H$7))-1500),500) - FLOOR(MIN(ABS(IF(ABS(C14-1500)&lt;$H$7,1500,IF(C14&gt;=1500, C14-$H$7,C14+$H$7))-1500),500)/100,1) * 100) * (LOOKUP(FLOOR(MIN(ABS(IF(ABS(C14-1500)&lt;$H$7,1500,IF(C14&gt;=1500, C14-$H$7,C14+$H$7))-1500),500)/100,1)+1,$R$18:$S$24) - LOOKUP(FLOOR(MIN(ABS(IF(ABS(C14-1500)&lt;$H$7,1500,IF(C14&gt;=1500, C14-$H$7,C14+$H$7))-1500),500)/100,1),$R$18:$S$24)) / 100)),1) *IF(IF(ABS(C14-1500)&lt;$H$7,1500,IF(C14&gt;=1500, C14-$H$7,C14+$H$7))&gt;=1500,1,-1)</f>
        <v>0</v>
      </c>
      <c r="E14" s="41">
        <f>(LOOKUP(FLOOR(ABS((IF(ABS(C14-1500)&lt;$H$8,1500,IF(C14&gt;=1500, C14-$H$8,C14+$H$8))-1500)/100),1),$R$27:$S$33) + (MIN(ABS(IF(ABS(C14-1500)&lt;$H$8,1500,IF(C14&gt;=1500, C14-$H$8,C14+$H$8))-1500),500) - FLOOR(MIN(ABS(IF(ABS(C14-1500)&lt;$H$8,1500,IF(C14&gt;=1500, C14-$H$8,C14+$H$8))-1500),500)/100,1) * 100) * (LOOKUP(FLOOR(MIN(ABS(IF(ABS(C14-1500)&lt;$H$8,1500,IF(C14&gt;=1500, C14-$H$8,C14+$H$8))-1500),500)/100,1)+1,$R$27:$S$33) - LOOKUP(FLOOR(MIN(ABS(IF(ABS(C14-1500)&lt;$H$8,1500,IF(C14&gt;=1500, C14-$H$8,C14+$H$8))-1500),500)/100,1),$R$27:$S$33)) / 100) *IF(IF(ABS(C14-1500)&lt;$H$8,1500,IF(C14&gt;=1500, C14-$H$8,C14+$H$8))&gt;=1500,1,-1)</f>
        <v>0</v>
      </c>
      <c r="G14" s="31">
        <f>(($B$6 + 27) * D14 )/ 2^6</f>
        <v>0</v>
      </c>
      <c r="H14" s="17">
        <f>(($B$7 + 27) * D14 )/ 2^6</f>
        <v>0</v>
      </c>
      <c r="I14" s="17">
        <f t="shared" ref="I14:I15" si="0">(($B$8 + 47) * E14 )/ 2^7</f>
        <v>0</v>
      </c>
      <c r="J14" s="52"/>
      <c r="K14" s="17">
        <f t="shared" ref="K14:K15" si="1">(($C$6+27)*D14) / 64</f>
        <v>0</v>
      </c>
      <c r="L14" s="17">
        <f t="shared" ref="L14:L15" si="2">(($C$7+27)*D14) / 64</f>
        <v>0</v>
      </c>
      <c r="M14" s="55">
        <f t="shared" ref="M14:M15" si="3">(($C$8+47)*E14) / 128</f>
        <v>0</v>
      </c>
      <c r="O14" s="31">
        <f t="shared" ref="O14:O15" si="4">(($B$6 + 27) * D14 )/ 2^6 * 1/(1-($P$7/100*ABS(D14)/500))</f>
        <v>0</v>
      </c>
      <c r="P14" s="17">
        <f t="shared" ref="P14:P15" si="5">(($B$7 + 27) * D14 )/ 2^6 * 1/(1-($P$7/100*ABS(D14)/500))</f>
        <v>0</v>
      </c>
      <c r="Q14" s="17">
        <f>(($B$8 + 47) * E14 )/ 2^7</f>
        <v>0</v>
      </c>
      <c r="R14" s="52"/>
      <c r="S14" s="17">
        <f>(($C$6+27)*D14) / 64* 1/(1-($P$7/100*ABS(D14)/500))</f>
        <v>0</v>
      </c>
      <c r="T14" s="17">
        <f>(($C$7+27)*D14) / 64* 1/(1-($P$7/100*ABS(D14)/500))</f>
        <v>0</v>
      </c>
      <c r="U14" s="55">
        <f>(($C$8+47)*E14) / 128</f>
        <v>0</v>
      </c>
      <c r="V14" s="28"/>
      <c r="W14" s="28"/>
    </row>
    <row r="15" spans="1:23" s="9" customFormat="1" ht="20" thickBot="1" x14ac:dyDescent="0.25">
      <c r="C15" s="18">
        <v>2000</v>
      </c>
      <c r="D15" s="42">
        <f>FLOOR(((LOOKUP(FLOOR(ABS((IF(ABS(C15-1500)&lt;$H$7,1500,IF(C15&gt;=1500, C15-$H$7,C15+$H$7))-1500)/100),1),$R$18:$S$24) + (MIN(ABS(IF(ABS(C15-1500)&lt;$H$7,1500,IF(C15&gt;=1500, C15-$H$7,C15+$H$7))-1500),500) - FLOOR(MIN(ABS(IF(ABS(C15-1500)&lt;$H$7,1500,IF(C15&gt;=1500, C15-$H$7,C15+$H$7))-1500),500)/100,1) * 100) * (LOOKUP(FLOOR(MIN(ABS(IF(ABS(C15-1500)&lt;$H$7,1500,IF(C15&gt;=1500, C15-$H$7,C15+$H$7))-1500),500)/100,1)+1,$R$18:$S$24) - LOOKUP(FLOOR(MIN(ABS(IF(ABS(C15-1500)&lt;$H$7,1500,IF(C15&gt;=1500, C15-$H$7,C15+$H$7))-1500),500)/100,1),$R$18:$S$24)) / 100)),1) *IF(IF(ABS(C15-1500)&lt;$H$7,1500,IF(C15&gt;=1500, C15-$H$7,C15+$H$7))&gt;=1500,1,-1)</f>
        <v>497</v>
      </c>
      <c r="E15" s="41">
        <f>(LOOKUP(FLOOR(ABS((IF(ABS(C15-1500)&lt;$H$8,1500,IF(C15&gt;=1500, C15-$H$8,C15+$H$8))-1500)/100),1),$R$27:$S$33) + (MIN(ABS(IF(ABS(C15-1500)&lt;$H$8,1500,IF(C15&gt;=1500, C15-$H$8,C15+$H$8))-1500),500) - FLOOR(MIN(ABS(IF(ABS(C15-1500)&lt;$H$8,1500,IF(C15&gt;=1500, C15-$H$8,C15+$H$8))-1500),500)/100,1) * 100) * (LOOKUP(FLOOR(MIN(ABS(IF(ABS(C15-1500)&lt;$H$8,1500,IF(C15&gt;=1500, C15-$H$8,C15+$H$8))-1500),500)/100,1)+1,$R$27:$S$33) - LOOKUP(FLOOR(MIN(ABS(IF(ABS(C15-1500)&lt;$H$8,1500,IF(C15&gt;=1500, C15-$H$8,C15+$H$8))-1500),500)/100,1),$R$27:$S$33)) / 100) *IF(IF(ABS(C15-1500)&lt;$H$8,1500,IF(C15&gt;=1500, C15-$H$8,C15+$H$8))&gt;=1500,1,-1)</f>
        <v>483.52</v>
      </c>
      <c r="G15" s="56">
        <f>(($B$6 + 27) * D15 )/ 2^6</f>
        <v>722.203125</v>
      </c>
      <c r="H15" s="57">
        <f>(($B$7 + 27) * D15 )/ 2^6</f>
        <v>722.203125</v>
      </c>
      <c r="I15" s="57">
        <f t="shared" si="0"/>
        <v>540.1825</v>
      </c>
      <c r="J15" s="58"/>
      <c r="K15" s="57">
        <f t="shared" si="1"/>
        <v>559.125</v>
      </c>
      <c r="L15" s="57">
        <f t="shared" si="2"/>
        <v>869.75</v>
      </c>
      <c r="M15" s="59">
        <f t="shared" si="3"/>
        <v>347.53</v>
      </c>
      <c r="O15" s="56">
        <f t="shared" si="4"/>
        <v>1435.7915009940357</v>
      </c>
      <c r="P15" s="57">
        <f t="shared" si="5"/>
        <v>1435.7915009940357</v>
      </c>
      <c r="Q15" s="57">
        <f>(($B$8 + 47) * E15 )/ 2^7</f>
        <v>540.1825</v>
      </c>
      <c r="R15" s="58"/>
      <c r="S15" s="57">
        <f>(($C$6+27)*D15) / 64* 1/(1-($P$7/100*ABS(D15)/500))</f>
        <v>1111.5805168986083</v>
      </c>
      <c r="T15" s="57">
        <f>(($C$7+27)*D15) / 64* 1/(1-($P$7/100*ABS(D15)/500))</f>
        <v>1729.1252485089462</v>
      </c>
      <c r="U15" s="59">
        <f>(($C$8+47)*E15) / 128</f>
        <v>347.53</v>
      </c>
      <c r="V15" s="40"/>
      <c r="W15" s="40"/>
    </row>
    <row r="16" spans="1:23" s="9" customFormat="1" ht="17" thickBot="1" x14ac:dyDescent="0.25">
      <c r="T16" s="28"/>
      <c r="V16" s="28"/>
      <c r="W16" s="28"/>
    </row>
    <row r="17" spans="9:37" s="9" customFormat="1" ht="17" thickBot="1" x14ac:dyDescent="0.25">
      <c r="R17" s="64" t="s">
        <v>9</v>
      </c>
      <c r="S17" s="66"/>
      <c r="T17" s="29"/>
      <c r="V17" s="67" t="s">
        <v>22</v>
      </c>
      <c r="W17" s="68"/>
      <c r="X17" s="70" t="s">
        <v>16</v>
      </c>
      <c r="Y17" s="70"/>
      <c r="Z17" s="71"/>
      <c r="AA17" s="72" t="s">
        <v>17</v>
      </c>
      <c r="AB17" s="73"/>
      <c r="AC17" s="73"/>
      <c r="AD17" s="84" t="s">
        <v>20</v>
      </c>
      <c r="AF17" s="69" t="s">
        <v>16</v>
      </c>
      <c r="AG17" s="70"/>
      <c r="AH17" s="71"/>
      <c r="AI17" s="72" t="s">
        <v>17</v>
      </c>
      <c r="AJ17" s="73"/>
      <c r="AK17" s="74"/>
    </row>
    <row r="18" spans="9:37" s="9" customFormat="1" ht="17" thickBot="1" x14ac:dyDescent="0.25">
      <c r="R18" s="19">
        <v>0</v>
      </c>
      <c r="S18" s="20">
        <f t="shared" ref="S18:S24" si="6">(2500 + $E$3 * (R18 * R18 - 25)) * R18 * $B$3 / 2500</f>
        <v>0</v>
      </c>
      <c r="T18" s="30"/>
      <c r="U18" s="51" t="s">
        <v>15</v>
      </c>
      <c r="V18" s="48" t="s">
        <v>21</v>
      </c>
      <c r="W18" s="49" t="s">
        <v>3</v>
      </c>
      <c r="X18" s="63" t="s">
        <v>5</v>
      </c>
      <c r="Y18" s="38" t="s">
        <v>6</v>
      </c>
      <c r="Z18" s="39" t="s">
        <v>4</v>
      </c>
      <c r="AA18" s="37" t="s">
        <v>5</v>
      </c>
      <c r="AB18" s="38" t="s">
        <v>6</v>
      </c>
      <c r="AC18" s="47" t="s">
        <v>4</v>
      </c>
      <c r="AD18" s="85" t="s">
        <v>21</v>
      </c>
      <c r="AF18" s="37" t="s">
        <v>5</v>
      </c>
      <c r="AG18" s="38" t="s">
        <v>6</v>
      </c>
      <c r="AH18" s="39" t="s">
        <v>4</v>
      </c>
      <c r="AI18" s="37" t="s">
        <v>5</v>
      </c>
      <c r="AJ18" s="38" t="s">
        <v>6</v>
      </c>
      <c r="AK18" s="39" t="s">
        <v>4</v>
      </c>
    </row>
    <row r="19" spans="9:37" s="9" customFormat="1" x14ac:dyDescent="0.2">
      <c r="R19" s="21">
        <v>1</v>
      </c>
      <c r="S19" s="22">
        <f t="shared" si="6"/>
        <v>33.456000000000003</v>
      </c>
      <c r="T19" s="30"/>
      <c r="U19" s="44">
        <v>1000</v>
      </c>
      <c r="V19" s="44">
        <f t="shared" ref="V19:V59" si="7">FLOOR(((LOOKUP(FLOOR(ABS((IF(ABS(U19-1500)&lt;$H$7,1500,IF(U19&gt;=1500, U19-$H$7,U19+$H$7))-1500)/100),1),$R$18:$S$24) + (MIN(ABS(IF(ABS(U19-1500)&lt;$H$7,1500,IF(U19&gt;=1500, U19-$H$7,U19+$H$7))-1500),500) - FLOOR(MIN(ABS(IF(ABS(U19-1500)&lt;$H$7,1500,IF(U19&gt;=1500, U19-$H$7,U19+$H$7))-1500),500)/100,1) * 100) * (LOOKUP(FLOOR(MIN(ABS(IF(ABS(U19-1500)&lt;$H$7,1500,IF(U19&gt;=1500, U19-$H$7,U19+$H$7))-1500),500)/100,1)+1,$R$18:$S$24) - LOOKUP(FLOOR(MIN(ABS(IF(ABS(U19-1500)&lt;$H$7,1500,IF(U19&gt;=1500, U19-$H$7,U19+$H$7))-1500),500)/100,1),$R$18:$S$24)) / 100)),1) *IF(IF(ABS(U19-1500)&lt;$H$7,1500,IF(U19&gt;=1500, U19-$H$7,U19+$H$7))&gt;=1500,1,-1)</f>
        <v>-497</v>
      </c>
      <c r="W19" s="43">
        <f t="shared" ref="W19:W59" si="8">FLOOR(((LOOKUP(FLOOR(ABS((IF(ABS(U19-1500)&lt;$H$8,1500,IF(U19&gt;=1500, U19-$H$8,U19+$H$8))-1500)/100),1),$R$27:$S$33) + (MIN(ABS(IF(ABS(U19-1500)&lt;$H$8,1500,IF(U19&gt;=1500, U19-$H$8,U19+$H$8))-1500),500) - FLOOR(MIN(ABS(IF(ABS(U19-1500)&lt;$H$8,1500,IF(U19&gt;=1500, U19-$H$8,U19+$H$8))-1500),500)/100,1) * 100) * (LOOKUP(FLOOR(MIN(ABS(IF(ABS(U19-1500)&lt;$H$8,1500,IF(U19&gt;=1500, U19-$H$8,U19+$H$8))-1500),500)/100,1)+1,$R$27:$S$33) - LOOKUP(FLOOR(MIN(ABS(IF(ABS(U19-1500)&lt;$H$8,1500,IF(U19&gt;=1500, U19-$H$8,U19+$H$8))-1500),500)/100,1),$R$27:$S$33)) / 100)),1) *IF(IF(ABS(U19-1500)&lt;$H$8,1500,IF(U19&gt;=1500, U19-$H$8,U19+$H$8))&gt;=1500,1,-1)</f>
        <v>-483</v>
      </c>
      <c r="X19" s="34">
        <f>(($B$6 + 27) * V19 )/ 2^6</f>
        <v>-722.203125</v>
      </c>
      <c r="Y19" s="35">
        <f>(($B$7 + 27) * V19 )/ 2^6</f>
        <v>-722.203125</v>
      </c>
      <c r="Z19" s="36">
        <f>(($B$8 + 47) * W19 )/ 2^7</f>
        <v>-539.6015625</v>
      </c>
      <c r="AA19" s="34">
        <f>(($C$6+27)*V19) / 64</f>
        <v>-559.125</v>
      </c>
      <c r="AB19" s="35">
        <f>(($C$7+27)*V19) / 64</f>
        <v>-869.75</v>
      </c>
      <c r="AC19" s="36">
        <f>(($C$8+47)*W19) / 128</f>
        <v>-347.15625</v>
      </c>
      <c r="AD19" s="45">
        <f t="shared" ref="AD19:AD59" si="9">1-($P$7/100*ABS(V19)/500)</f>
        <v>0.503</v>
      </c>
      <c r="AF19" s="34">
        <f>(($B$6+27)*V19)/2^6*1/AD19</f>
        <v>-1435.7915009940357</v>
      </c>
      <c r="AG19" s="35">
        <f>(($B$7 + 27) * V19 )/ 2^6*1/AD19</f>
        <v>-1435.7915009940357</v>
      </c>
      <c r="AH19" s="36">
        <f>(($B$8 + 47) * W19 )/ 2^7</f>
        <v>-539.6015625</v>
      </c>
      <c r="AI19" s="34">
        <f>(($C$6+27)*V19) / 64 * 1/AD19</f>
        <v>-1111.5805168986083</v>
      </c>
      <c r="AJ19" s="34">
        <f>(($C$7+27)*V19) / 64 * 1/AD19</f>
        <v>-1729.1252485089462</v>
      </c>
      <c r="AK19" s="36">
        <f>(($C$8+47)*W19) / 128</f>
        <v>-347.15625</v>
      </c>
    </row>
    <row r="20" spans="9:37" s="9" customFormat="1" x14ac:dyDescent="0.2">
      <c r="R20" s="21">
        <v>2</v>
      </c>
      <c r="S20" s="22">
        <f t="shared" si="6"/>
        <v>84.048000000000002</v>
      </c>
      <c r="T20" s="30"/>
      <c r="U20" s="32">
        <f>U19+25</f>
        <v>1025</v>
      </c>
      <c r="V20" s="32">
        <f t="shared" si="7"/>
        <v>-446</v>
      </c>
      <c r="W20" s="43">
        <f t="shared" si="8"/>
        <v>-442</v>
      </c>
      <c r="X20" s="34">
        <f t="shared" ref="X20:X59" si="10">(($B$6 + 27) * V20 )/ 2^6</f>
        <v>-648.09375</v>
      </c>
      <c r="Y20" s="35">
        <f t="shared" ref="Y20:Y59" si="11">(($B$7 + 27) * V20 )/ 2^6</f>
        <v>-648.09375</v>
      </c>
      <c r="Z20" s="36">
        <f>(($B$8 + 47) * W20 )/ 2^7</f>
        <v>-493.796875</v>
      </c>
      <c r="AA20" s="34">
        <f t="shared" ref="AA20:AA59" si="12">(($C$6+27)*V20) / 64</f>
        <v>-501.75</v>
      </c>
      <c r="AB20" s="35">
        <f t="shared" ref="AB20:AB59" si="13">(($C$7+27)*V20) / 64</f>
        <v>-780.5</v>
      </c>
      <c r="AC20" s="36">
        <f>(($C$8+47)*W20) / 128</f>
        <v>-317.6875</v>
      </c>
      <c r="AD20" s="46">
        <f t="shared" si="9"/>
        <v>0.55400000000000005</v>
      </c>
      <c r="AF20" s="34">
        <f>(($B$6 + 27) * V20 )/ 2^6 * 1/AD20</f>
        <v>-1169.8443140794222</v>
      </c>
      <c r="AG20" s="35">
        <f>(($B$7 + 27) * V20 )/ 2^6*1/AD20</f>
        <v>-1169.8443140794222</v>
      </c>
      <c r="AH20" s="36">
        <f>(($B$8 + 47) * W20 )/ 2^7</f>
        <v>-493.796875</v>
      </c>
      <c r="AI20" s="34">
        <f>(($C$6+27)*V20) / 64*1/AD20</f>
        <v>-905.68592057761725</v>
      </c>
      <c r="AJ20" s="35">
        <f>(($C$7+27)*V20) / 64*1/AD20</f>
        <v>-1408.8447653429603</v>
      </c>
      <c r="AK20" s="36">
        <f>(($C$8+47)*W20) / 128</f>
        <v>-317.6875</v>
      </c>
    </row>
    <row r="21" spans="9:37" s="9" customFormat="1" x14ac:dyDescent="0.2">
      <c r="R21" s="21">
        <v>3</v>
      </c>
      <c r="S21" s="22">
        <f t="shared" si="6"/>
        <v>168.91200000000001</v>
      </c>
      <c r="T21" s="30"/>
      <c r="U21" s="32">
        <f t="shared" ref="U21:U59" si="14">U20+25</f>
        <v>1050</v>
      </c>
      <c r="V21" s="32">
        <f t="shared" si="7"/>
        <v>-395</v>
      </c>
      <c r="W21" s="43">
        <f t="shared" si="8"/>
        <v>-401</v>
      </c>
      <c r="X21" s="34">
        <f t="shared" si="10"/>
        <v>-573.984375</v>
      </c>
      <c r="Y21" s="35">
        <f t="shared" si="11"/>
        <v>-573.984375</v>
      </c>
      <c r="Z21" s="36">
        <f t="shared" ref="Z21:Z59" si="15">(($B$8 + 47) * W21 )/ 2^7</f>
        <v>-447.9921875</v>
      </c>
      <c r="AA21" s="34">
        <f t="shared" si="12"/>
        <v>-444.375</v>
      </c>
      <c r="AB21" s="35">
        <f t="shared" si="13"/>
        <v>-691.25</v>
      </c>
      <c r="AC21" s="36">
        <f t="shared" ref="AC21:AC59" si="16">(($C$8+47)*W21) / 128</f>
        <v>-288.21875</v>
      </c>
      <c r="AD21" s="46">
        <f t="shared" si="9"/>
        <v>0.60499999999999998</v>
      </c>
      <c r="AF21" s="34">
        <f t="shared" ref="AF21:AF59" si="17">(($B$6 + 27) * V21 )/ 2^6 * 1/AD21</f>
        <v>-948.73450413223145</v>
      </c>
      <c r="AG21" s="35">
        <f t="shared" ref="AG21:AG59" si="18">(($B$7 + 27) * V21 )/ 2^6*1/AD21</f>
        <v>-948.73450413223145</v>
      </c>
      <c r="AH21" s="36">
        <f t="shared" ref="AH21:AH59" si="19">(($B$8 + 47) * W21 )/ 2^7</f>
        <v>-447.9921875</v>
      </c>
      <c r="AI21" s="34">
        <f t="shared" ref="AI21:AI59" si="20">(($C$6+27)*V21) / 64*1/AD21</f>
        <v>-734.50413223140492</v>
      </c>
      <c r="AJ21" s="35">
        <f t="shared" ref="AJ21:AJ59" si="21">(($C$7+27)*V21) / 64*1/AD21</f>
        <v>-1142.5619834710744</v>
      </c>
      <c r="AK21" s="36">
        <f t="shared" ref="AK21:AK59" si="22">(($C$8+47)*W21) / 128</f>
        <v>-288.21875</v>
      </c>
    </row>
    <row r="22" spans="9:37" s="9" customFormat="1" x14ac:dyDescent="0.2">
      <c r="I22" s="23"/>
      <c r="R22" s="21">
        <v>4</v>
      </c>
      <c r="S22" s="22">
        <f t="shared" si="6"/>
        <v>305.18400000000003</v>
      </c>
      <c r="T22" s="30"/>
      <c r="U22" s="32">
        <f t="shared" si="14"/>
        <v>1075</v>
      </c>
      <c r="V22" s="32">
        <f t="shared" si="7"/>
        <v>-344</v>
      </c>
      <c r="W22" s="43">
        <f t="shared" si="8"/>
        <v>-359</v>
      </c>
      <c r="X22" s="34">
        <f t="shared" si="10"/>
        <v>-499.875</v>
      </c>
      <c r="Y22" s="35">
        <f t="shared" si="11"/>
        <v>-499.875</v>
      </c>
      <c r="Z22" s="36">
        <f t="shared" si="15"/>
        <v>-401.0703125</v>
      </c>
      <c r="AA22" s="34">
        <f t="shared" si="12"/>
        <v>-387</v>
      </c>
      <c r="AB22" s="35">
        <f t="shared" si="13"/>
        <v>-602</v>
      </c>
      <c r="AC22" s="36">
        <f t="shared" si="16"/>
        <v>-258.03125</v>
      </c>
      <c r="AD22" s="46">
        <f t="shared" si="9"/>
        <v>0.65600000000000003</v>
      </c>
      <c r="AF22" s="34">
        <f t="shared" si="17"/>
        <v>-762.00457317073165</v>
      </c>
      <c r="AG22" s="35">
        <f t="shared" si="18"/>
        <v>-762.00457317073165</v>
      </c>
      <c r="AH22" s="36">
        <f t="shared" si="19"/>
        <v>-401.0703125</v>
      </c>
      <c r="AI22" s="34">
        <f t="shared" si="20"/>
        <v>-589.93902439024384</v>
      </c>
      <c r="AJ22" s="35">
        <f t="shared" si="21"/>
        <v>-917.68292682926824</v>
      </c>
      <c r="AK22" s="36">
        <f t="shared" si="22"/>
        <v>-258.03125</v>
      </c>
    </row>
    <row r="23" spans="9:37" s="9" customFormat="1" x14ac:dyDescent="0.2">
      <c r="R23" s="21">
        <v>5</v>
      </c>
      <c r="S23" s="22">
        <f t="shared" si="6"/>
        <v>510</v>
      </c>
      <c r="T23" s="30"/>
      <c r="U23" s="32">
        <f t="shared" si="14"/>
        <v>1100</v>
      </c>
      <c r="V23" s="32">
        <f t="shared" si="7"/>
        <v>-297</v>
      </c>
      <c r="W23" s="43">
        <f t="shared" si="8"/>
        <v>-323</v>
      </c>
      <c r="X23" s="34">
        <f t="shared" si="10"/>
        <v>-431.578125</v>
      </c>
      <c r="Y23" s="35">
        <f t="shared" si="11"/>
        <v>-431.578125</v>
      </c>
      <c r="Z23" s="36">
        <f t="shared" si="15"/>
        <v>-360.8515625</v>
      </c>
      <c r="AA23" s="34">
        <f t="shared" si="12"/>
        <v>-334.125</v>
      </c>
      <c r="AB23" s="35">
        <f t="shared" si="13"/>
        <v>-519.75</v>
      </c>
      <c r="AC23" s="36">
        <f t="shared" si="16"/>
        <v>-232.15625</v>
      </c>
      <c r="AD23" s="46">
        <f t="shared" si="9"/>
        <v>0.70300000000000007</v>
      </c>
      <c r="AF23" s="34">
        <f t="shared" si="17"/>
        <v>-613.90913940256041</v>
      </c>
      <c r="AG23" s="35">
        <f t="shared" si="18"/>
        <v>-613.90913940256041</v>
      </c>
      <c r="AH23" s="36">
        <f t="shared" si="19"/>
        <v>-360.8515625</v>
      </c>
      <c r="AI23" s="34">
        <f t="shared" si="20"/>
        <v>-475.28449502133708</v>
      </c>
      <c r="AJ23" s="35">
        <f t="shared" si="21"/>
        <v>-739.3314366998577</v>
      </c>
      <c r="AK23" s="36">
        <f t="shared" si="22"/>
        <v>-232.15625</v>
      </c>
    </row>
    <row r="24" spans="9:37" s="9" customFormat="1" ht="17" thickBot="1" x14ac:dyDescent="0.25">
      <c r="R24" s="24">
        <v>6</v>
      </c>
      <c r="S24" s="25">
        <f t="shared" si="6"/>
        <v>800.49599999999998</v>
      </c>
      <c r="T24" s="30"/>
      <c r="U24" s="32">
        <f t="shared" si="14"/>
        <v>1125</v>
      </c>
      <c r="V24" s="32">
        <f t="shared" si="7"/>
        <v>-262</v>
      </c>
      <c r="W24" s="43">
        <f t="shared" si="8"/>
        <v>-292</v>
      </c>
      <c r="X24" s="34">
        <f t="shared" si="10"/>
        <v>-380.71875</v>
      </c>
      <c r="Y24" s="35">
        <f t="shared" si="11"/>
        <v>-380.71875</v>
      </c>
      <c r="Z24" s="36">
        <f t="shared" si="15"/>
        <v>-326.21875</v>
      </c>
      <c r="AA24" s="34">
        <f t="shared" si="12"/>
        <v>-294.75</v>
      </c>
      <c r="AB24" s="35">
        <f t="shared" si="13"/>
        <v>-458.5</v>
      </c>
      <c r="AC24" s="36">
        <f t="shared" si="16"/>
        <v>-209.875</v>
      </c>
      <c r="AD24" s="46">
        <f t="shared" si="9"/>
        <v>0.73799999999999999</v>
      </c>
      <c r="AF24" s="34">
        <f t="shared" si="17"/>
        <v>-515.8790650406504</v>
      </c>
      <c r="AG24" s="35">
        <f t="shared" si="18"/>
        <v>-515.8790650406504</v>
      </c>
      <c r="AH24" s="36">
        <f t="shared" si="19"/>
        <v>-326.21875</v>
      </c>
      <c r="AI24" s="34">
        <f t="shared" si="20"/>
        <v>-399.39024390243901</v>
      </c>
      <c r="AJ24" s="35">
        <f t="shared" si="21"/>
        <v>-621.27371273712743</v>
      </c>
      <c r="AK24" s="36">
        <f t="shared" si="22"/>
        <v>-209.875</v>
      </c>
    </row>
    <row r="25" spans="9:37" s="9" customFormat="1" ht="17" thickBot="1" x14ac:dyDescent="0.25">
      <c r="T25" s="28"/>
      <c r="U25" s="32">
        <f t="shared" si="14"/>
        <v>1150</v>
      </c>
      <c r="V25" s="32">
        <f t="shared" si="7"/>
        <v>-228</v>
      </c>
      <c r="W25" s="43">
        <f t="shared" si="8"/>
        <v>-262</v>
      </c>
      <c r="X25" s="34">
        <f t="shared" si="10"/>
        <v>-331.3125</v>
      </c>
      <c r="Y25" s="35">
        <f t="shared" si="11"/>
        <v>-331.3125</v>
      </c>
      <c r="Z25" s="36">
        <f t="shared" si="15"/>
        <v>-292.703125</v>
      </c>
      <c r="AA25" s="34">
        <f t="shared" si="12"/>
        <v>-256.5</v>
      </c>
      <c r="AB25" s="35">
        <f t="shared" si="13"/>
        <v>-399</v>
      </c>
      <c r="AC25" s="36">
        <f t="shared" si="16"/>
        <v>-188.3125</v>
      </c>
      <c r="AD25" s="46">
        <f t="shared" si="9"/>
        <v>0.77200000000000002</v>
      </c>
      <c r="AF25" s="34">
        <f t="shared" si="17"/>
        <v>-429.16126943005179</v>
      </c>
      <c r="AG25" s="35">
        <f t="shared" si="18"/>
        <v>-429.16126943005179</v>
      </c>
      <c r="AH25" s="36">
        <f t="shared" si="19"/>
        <v>-292.703125</v>
      </c>
      <c r="AI25" s="34">
        <f t="shared" si="20"/>
        <v>-332.25388601036269</v>
      </c>
      <c r="AJ25" s="35">
        <f t="shared" si="21"/>
        <v>-516.83937823834196</v>
      </c>
      <c r="AK25" s="36">
        <f t="shared" si="22"/>
        <v>-188.3125</v>
      </c>
    </row>
    <row r="26" spans="9:37" s="9" customFormat="1" ht="17" thickBot="1" x14ac:dyDescent="0.25">
      <c r="R26" s="64" t="s">
        <v>11</v>
      </c>
      <c r="S26" s="66"/>
      <c r="T26" s="29"/>
      <c r="U26" s="32">
        <f t="shared" si="14"/>
        <v>1175</v>
      </c>
      <c r="V26" s="32">
        <f t="shared" si="7"/>
        <v>-194</v>
      </c>
      <c r="W26" s="43">
        <f t="shared" si="8"/>
        <v>-231</v>
      </c>
      <c r="X26" s="34">
        <f t="shared" si="10"/>
        <v>-281.90625</v>
      </c>
      <c r="Y26" s="35">
        <f t="shared" si="11"/>
        <v>-281.90625</v>
      </c>
      <c r="Z26" s="36">
        <f t="shared" si="15"/>
        <v>-258.0703125</v>
      </c>
      <c r="AA26" s="34">
        <f t="shared" si="12"/>
        <v>-218.25</v>
      </c>
      <c r="AB26" s="35">
        <f t="shared" si="13"/>
        <v>-339.5</v>
      </c>
      <c r="AC26" s="36">
        <f t="shared" si="16"/>
        <v>-166.03125</v>
      </c>
      <c r="AD26" s="46">
        <f t="shared" si="9"/>
        <v>0.80600000000000005</v>
      </c>
      <c r="AF26" s="34">
        <f t="shared" si="17"/>
        <v>-349.75961538461536</v>
      </c>
      <c r="AG26" s="35">
        <f t="shared" si="18"/>
        <v>-349.75961538461536</v>
      </c>
      <c r="AH26" s="36">
        <f t="shared" si="19"/>
        <v>-258.0703125</v>
      </c>
      <c r="AI26" s="34">
        <f t="shared" si="20"/>
        <v>-270.78163771712155</v>
      </c>
      <c r="AJ26" s="35">
        <f t="shared" si="21"/>
        <v>-421.21588089330021</v>
      </c>
      <c r="AK26" s="36">
        <f t="shared" si="22"/>
        <v>-166.03125</v>
      </c>
    </row>
    <row r="27" spans="9:37" x14ac:dyDescent="0.2">
      <c r="R27" s="19">
        <v>0</v>
      </c>
      <c r="S27" s="20">
        <f t="shared" ref="S27:S33" si="23">(2500 + $E$8 * (R27 * R27 - 25)) * R27 / 25</f>
        <v>0</v>
      </c>
      <c r="T27" s="30"/>
      <c r="U27" s="32">
        <f t="shared" si="14"/>
        <v>1200</v>
      </c>
      <c r="V27" s="32">
        <f t="shared" si="7"/>
        <v>-163</v>
      </c>
      <c r="W27" s="43">
        <f t="shared" si="8"/>
        <v>-204</v>
      </c>
      <c r="X27" s="34">
        <f t="shared" si="10"/>
        <v>-236.859375</v>
      </c>
      <c r="Y27" s="35">
        <f t="shared" si="11"/>
        <v>-236.859375</v>
      </c>
      <c r="Z27" s="36">
        <f t="shared" si="15"/>
        <v>-227.90625</v>
      </c>
      <c r="AA27" s="34">
        <f t="shared" si="12"/>
        <v>-183.375</v>
      </c>
      <c r="AB27" s="35">
        <f t="shared" si="13"/>
        <v>-285.25</v>
      </c>
      <c r="AC27" s="36">
        <f t="shared" si="16"/>
        <v>-146.625</v>
      </c>
      <c r="AD27" s="46">
        <f t="shared" si="9"/>
        <v>0.83699999999999997</v>
      </c>
      <c r="AF27" s="34">
        <f t="shared" si="17"/>
        <v>-282.98611111111114</v>
      </c>
      <c r="AG27" s="35">
        <f t="shared" si="18"/>
        <v>-282.98611111111114</v>
      </c>
      <c r="AH27" s="36">
        <f t="shared" si="19"/>
        <v>-227.90625</v>
      </c>
      <c r="AI27" s="34">
        <f t="shared" si="20"/>
        <v>-219.08602150537635</v>
      </c>
      <c r="AJ27" s="35">
        <f t="shared" si="21"/>
        <v>-340.80047789725211</v>
      </c>
      <c r="AK27" s="36">
        <f t="shared" si="22"/>
        <v>-146.625</v>
      </c>
    </row>
    <row r="28" spans="9:37" x14ac:dyDescent="0.2">
      <c r="R28" s="21">
        <v>1</v>
      </c>
      <c r="S28" s="22">
        <f t="shared" si="23"/>
        <v>56.8</v>
      </c>
      <c r="T28" s="30"/>
      <c r="U28" s="32">
        <f t="shared" si="14"/>
        <v>1225</v>
      </c>
      <c r="V28" s="32">
        <f t="shared" si="7"/>
        <v>-142</v>
      </c>
      <c r="W28" s="43">
        <f t="shared" si="8"/>
        <v>-182</v>
      </c>
      <c r="X28" s="34">
        <f t="shared" si="10"/>
        <v>-206.34375</v>
      </c>
      <c r="Y28" s="35">
        <f t="shared" si="11"/>
        <v>-206.34375</v>
      </c>
      <c r="Z28" s="36">
        <f t="shared" si="15"/>
        <v>-203.328125</v>
      </c>
      <c r="AA28" s="34">
        <f t="shared" si="12"/>
        <v>-159.75</v>
      </c>
      <c r="AB28" s="35">
        <f t="shared" si="13"/>
        <v>-248.5</v>
      </c>
      <c r="AC28" s="36">
        <f t="shared" si="16"/>
        <v>-130.8125</v>
      </c>
      <c r="AD28" s="46">
        <f t="shared" si="9"/>
        <v>0.85799999999999998</v>
      </c>
      <c r="AF28" s="34">
        <f t="shared" si="17"/>
        <v>-240.49388111888112</v>
      </c>
      <c r="AG28" s="35">
        <f t="shared" si="18"/>
        <v>-240.49388111888112</v>
      </c>
      <c r="AH28" s="36">
        <f t="shared" si="19"/>
        <v>-203.328125</v>
      </c>
      <c r="AI28" s="34">
        <f t="shared" si="20"/>
        <v>-186.1888111888112</v>
      </c>
      <c r="AJ28" s="35">
        <f t="shared" si="21"/>
        <v>-289.62703962703961</v>
      </c>
      <c r="AK28" s="36">
        <f t="shared" si="22"/>
        <v>-130.8125</v>
      </c>
    </row>
    <row r="29" spans="9:37" x14ac:dyDescent="0.2">
      <c r="R29" s="21">
        <v>2</v>
      </c>
      <c r="S29" s="22">
        <f t="shared" si="23"/>
        <v>124.4</v>
      </c>
      <c r="T29" s="30"/>
      <c r="U29" s="32">
        <f t="shared" si="14"/>
        <v>1250</v>
      </c>
      <c r="V29" s="32">
        <f t="shared" si="7"/>
        <v>-121</v>
      </c>
      <c r="W29" s="43">
        <f t="shared" si="8"/>
        <v>-160</v>
      </c>
      <c r="X29" s="34">
        <f t="shared" si="10"/>
        <v>-175.828125</v>
      </c>
      <c r="Y29" s="35">
        <f t="shared" si="11"/>
        <v>-175.828125</v>
      </c>
      <c r="Z29" s="36">
        <f t="shared" si="15"/>
        <v>-178.75</v>
      </c>
      <c r="AA29" s="34">
        <f t="shared" si="12"/>
        <v>-136.125</v>
      </c>
      <c r="AB29" s="35">
        <f t="shared" si="13"/>
        <v>-211.75</v>
      </c>
      <c r="AC29" s="36">
        <f t="shared" si="16"/>
        <v>-115</v>
      </c>
      <c r="AD29" s="46">
        <f t="shared" si="9"/>
        <v>0.879</v>
      </c>
      <c r="AF29" s="34">
        <f t="shared" si="17"/>
        <v>-200.0319965870307</v>
      </c>
      <c r="AG29" s="35">
        <f t="shared" si="18"/>
        <v>-200.0319965870307</v>
      </c>
      <c r="AH29" s="36">
        <f t="shared" si="19"/>
        <v>-178.75</v>
      </c>
      <c r="AI29" s="34">
        <f t="shared" si="20"/>
        <v>-154.86348122866895</v>
      </c>
      <c r="AJ29" s="35">
        <f t="shared" si="21"/>
        <v>-240.89874857792947</v>
      </c>
      <c r="AK29" s="36">
        <f t="shared" si="22"/>
        <v>-115</v>
      </c>
    </row>
    <row r="30" spans="9:37" x14ac:dyDescent="0.2">
      <c r="R30" s="21">
        <v>3</v>
      </c>
      <c r="S30" s="22">
        <f t="shared" si="23"/>
        <v>213.6</v>
      </c>
      <c r="T30" s="30"/>
      <c r="U30" s="32">
        <f t="shared" si="14"/>
        <v>1275</v>
      </c>
      <c r="V30" s="32">
        <f t="shared" si="7"/>
        <v>-100</v>
      </c>
      <c r="W30" s="43">
        <f t="shared" si="8"/>
        <v>-137</v>
      </c>
      <c r="X30" s="34">
        <f t="shared" si="10"/>
        <v>-145.3125</v>
      </c>
      <c r="Y30" s="35">
        <f t="shared" si="11"/>
        <v>-145.3125</v>
      </c>
      <c r="Z30" s="36">
        <f t="shared" si="15"/>
        <v>-153.0546875</v>
      </c>
      <c r="AA30" s="34">
        <f t="shared" si="12"/>
        <v>-112.5</v>
      </c>
      <c r="AB30" s="35">
        <f t="shared" si="13"/>
        <v>-175</v>
      </c>
      <c r="AC30" s="36">
        <f t="shared" si="16"/>
        <v>-98.46875</v>
      </c>
      <c r="AD30" s="46">
        <f t="shared" si="9"/>
        <v>0.9</v>
      </c>
      <c r="AF30" s="34">
        <f t="shared" si="17"/>
        <v>-161.45833333333334</v>
      </c>
      <c r="AG30" s="35">
        <f t="shared" si="18"/>
        <v>-161.45833333333334</v>
      </c>
      <c r="AH30" s="36">
        <f t="shared" si="19"/>
        <v>-153.0546875</v>
      </c>
      <c r="AI30" s="34">
        <f t="shared" si="20"/>
        <v>-125</v>
      </c>
      <c r="AJ30" s="35">
        <f t="shared" si="21"/>
        <v>-194.44444444444443</v>
      </c>
      <c r="AK30" s="36">
        <f t="shared" si="22"/>
        <v>-98.46875</v>
      </c>
    </row>
    <row r="31" spans="9:37" x14ac:dyDescent="0.2">
      <c r="R31" s="21">
        <v>4</v>
      </c>
      <c r="S31" s="22">
        <f t="shared" si="23"/>
        <v>335.2</v>
      </c>
      <c r="T31" s="30"/>
      <c r="U31" s="32">
        <f t="shared" si="14"/>
        <v>1300</v>
      </c>
      <c r="V31" s="32">
        <f t="shared" si="7"/>
        <v>-81</v>
      </c>
      <c r="W31" s="43">
        <f t="shared" si="8"/>
        <v>-117</v>
      </c>
      <c r="X31" s="34">
        <f t="shared" si="10"/>
        <v>-117.703125</v>
      </c>
      <c r="Y31" s="35">
        <f t="shared" si="11"/>
        <v>-117.703125</v>
      </c>
      <c r="Z31" s="36">
        <f t="shared" si="15"/>
        <v>-130.7109375</v>
      </c>
      <c r="AA31" s="34">
        <f t="shared" si="12"/>
        <v>-91.125</v>
      </c>
      <c r="AB31" s="35">
        <f t="shared" si="13"/>
        <v>-141.75</v>
      </c>
      <c r="AC31" s="36">
        <f t="shared" si="16"/>
        <v>-84.09375</v>
      </c>
      <c r="AD31" s="46">
        <f t="shared" si="9"/>
        <v>0.91900000000000004</v>
      </c>
      <c r="AF31" s="34">
        <f t="shared" si="17"/>
        <v>-128.07739390642001</v>
      </c>
      <c r="AG31" s="35">
        <f t="shared" si="18"/>
        <v>-128.07739390642001</v>
      </c>
      <c r="AH31" s="36">
        <f t="shared" si="19"/>
        <v>-130.7109375</v>
      </c>
      <c r="AI31" s="34">
        <f t="shared" si="20"/>
        <v>-99.156692056583239</v>
      </c>
      <c r="AJ31" s="35">
        <f t="shared" si="21"/>
        <v>-154.24374319912948</v>
      </c>
      <c r="AK31" s="36">
        <f t="shared" si="22"/>
        <v>-84.09375</v>
      </c>
    </row>
    <row r="32" spans="9:37" x14ac:dyDescent="0.2">
      <c r="R32" s="21">
        <v>5</v>
      </c>
      <c r="S32" s="22">
        <f t="shared" si="23"/>
        <v>500</v>
      </c>
      <c r="T32" s="30"/>
      <c r="U32" s="32">
        <f t="shared" si="14"/>
        <v>1325</v>
      </c>
      <c r="V32" s="32">
        <f t="shared" si="7"/>
        <v>-68</v>
      </c>
      <c r="W32" s="43">
        <f t="shared" si="8"/>
        <v>-100</v>
      </c>
      <c r="X32" s="34">
        <f t="shared" si="10"/>
        <v>-98.8125</v>
      </c>
      <c r="Y32" s="35">
        <f t="shared" si="11"/>
        <v>-98.8125</v>
      </c>
      <c r="Z32" s="36">
        <f t="shared" si="15"/>
        <v>-111.71875</v>
      </c>
      <c r="AA32" s="34">
        <f t="shared" si="12"/>
        <v>-76.5</v>
      </c>
      <c r="AB32" s="35">
        <f t="shared" si="13"/>
        <v>-119</v>
      </c>
      <c r="AC32" s="36">
        <f t="shared" si="16"/>
        <v>-71.875</v>
      </c>
      <c r="AD32" s="46">
        <f t="shared" si="9"/>
        <v>0.93199999999999994</v>
      </c>
      <c r="AF32" s="34">
        <f t="shared" si="17"/>
        <v>-106.02199570815452</v>
      </c>
      <c r="AG32" s="35">
        <f t="shared" si="18"/>
        <v>-106.02199570815452</v>
      </c>
      <c r="AH32" s="36">
        <f t="shared" si="19"/>
        <v>-111.71875</v>
      </c>
      <c r="AI32" s="34">
        <f t="shared" si="20"/>
        <v>-82.081545064377693</v>
      </c>
      <c r="AJ32" s="35">
        <f t="shared" si="21"/>
        <v>-127.68240343347641</v>
      </c>
      <c r="AK32" s="36">
        <f t="shared" si="22"/>
        <v>-71.875</v>
      </c>
    </row>
    <row r="33" spans="2:37" ht="17" thickBot="1" x14ac:dyDescent="0.25">
      <c r="R33" s="24">
        <v>6</v>
      </c>
      <c r="S33" s="25">
        <f t="shared" si="23"/>
        <v>718.8</v>
      </c>
      <c r="T33" s="30"/>
      <c r="U33" s="32">
        <f t="shared" si="14"/>
        <v>1350</v>
      </c>
      <c r="V33" s="32">
        <f t="shared" si="7"/>
        <v>-55</v>
      </c>
      <c r="W33" s="43">
        <f t="shared" si="8"/>
        <v>-83</v>
      </c>
      <c r="X33" s="34">
        <f t="shared" si="10"/>
        <v>-79.921875</v>
      </c>
      <c r="Y33" s="35">
        <f t="shared" si="11"/>
        <v>-79.921875</v>
      </c>
      <c r="Z33" s="36">
        <f t="shared" si="15"/>
        <v>-92.7265625</v>
      </c>
      <c r="AA33" s="34">
        <f t="shared" si="12"/>
        <v>-61.875</v>
      </c>
      <c r="AB33" s="35">
        <f t="shared" si="13"/>
        <v>-96.25</v>
      </c>
      <c r="AC33" s="36">
        <f t="shared" si="16"/>
        <v>-59.65625</v>
      </c>
      <c r="AD33" s="46">
        <f t="shared" si="9"/>
        <v>0.94499999999999995</v>
      </c>
      <c r="AF33" s="34">
        <f t="shared" si="17"/>
        <v>-84.573412698412696</v>
      </c>
      <c r="AG33" s="35">
        <f t="shared" si="18"/>
        <v>-84.573412698412696</v>
      </c>
      <c r="AH33" s="36">
        <f t="shared" si="19"/>
        <v>-92.7265625</v>
      </c>
      <c r="AI33" s="34">
        <f t="shared" si="20"/>
        <v>-65.476190476190482</v>
      </c>
      <c r="AJ33" s="35">
        <f t="shared" si="21"/>
        <v>-101.85185185185186</v>
      </c>
      <c r="AK33" s="36">
        <f t="shared" si="22"/>
        <v>-59.65625</v>
      </c>
    </row>
    <row r="34" spans="2:37" x14ac:dyDescent="0.2">
      <c r="U34" s="32">
        <f t="shared" si="14"/>
        <v>1375</v>
      </c>
      <c r="V34" s="32">
        <f t="shared" si="7"/>
        <v>-43</v>
      </c>
      <c r="W34" s="43">
        <f t="shared" si="8"/>
        <v>-66</v>
      </c>
      <c r="X34" s="34">
        <f t="shared" si="10"/>
        <v>-62.484375</v>
      </c>
      <c r="Y34" s="35">
        <f t="shared" si="11"/>
        <v>-62.484375</v>
      </c>
      <c r="Z34" s="36">
        <f t="shared" si="15"/>
        <v>-73.734375</v>
      </c>
      <c r="AA34" s="34">
        <f t="shared" si="12"/>
        <v>-48.375</v>
      </c>
      <c r="AB34" s="35">
        <f t="shared" si="13"/>
        <v>-75.25</v>
      </c>
      <c r="AC34" s="36">
        <f t="shared" si="16"/>
        <v>-47.4375</v>
      </c>
      <c r="AD34" s="46">
        <f t="shared" si="9"/>
        <v>0.95699999999999996</v>
      </c>
      <c r="AF34" s="34">
        <f t="shared" si="17"/>
        <v>-65.291927899686527</v>
      </c>
      <c r="AG34" s="35">
        <f t="shared" si="18"/>
        <v>-65.291927899686527</v>
      </c>
      <c r="AH34" s="36">
        <f t="shared" si="19"/>
        <v>-73.734375</v>
      </c>
      <c r="AI34" s="34">
        <f t="shared" si="20"/>
        <v>-50.548589341692789</v>
      </c>
      <c r="AJ34" s="35">
        <f t="shared" si="21"/>
        <v>-78.631138975966564</v>
      </c>
      <c r="AK34" s="36">
        <f t="shared" si="22"/>
        <v>-47.4375</v>
      </c>
    </row>
    <row r="35" spans="2:37" x14ac:dyDescent="0.2">
      <c r="U35" s="32">
        <f t="shared" si="14"/>
        <v>1400</v>
      </c>
      <c r="V35" s="32">
        <f t="shared" si="7"/>
        <v>-31</v>
      </c>
      <c r="W35" s="43">
        <f t="shared" si="8"/>
        <v>-51</v>
      </c>
      <c r="X35" s="34">
        <f t="shared" si="10"/>
        <v>-45.046875</v>
      </c>
      <c r="Y35" s="35">
        <f t="shared" si="11"/>
        <v>-45.046875</v>
      </c>
      <c r="Z35" s="36">
        <f t="shared" si="15"/>
        <v>-56.9765625</v>
      </c>
      <c r="AA35" s="34">
        <f t="shared" si="12"/>
        <v>-34.875</v>
      </c>
      <c r="AB35" s="35">
        <f t="shared" si="13"/>
        <v>-54.25</v>
      </c>
      <c r="AC35" s="36">
        <f t="shared" si="16"/>
        <v>-36.65625</v>
      </c>
      <c r="AD35" s="46">
        <f t="shared" si="9"/>
        <v>0.96899999999999997</v>
      </c>
      <c r="AF35" s="34">
        <f t="shared" si="17"/>
        <v>-46.48800309597523</v>
      </c>
      <c r="AG35" s="35">
        <f t="shared" si="18"/>
        <v>-46.48800309597523</v>
      </c>
      <c r="AH35" s="36">
        <f t="shared" si="19"/>
        <v>-56.9765625</v>
      </c>
      <c r="AI35" s="34">
        <f t="shared" si="20"/>
        <v>-35.99071207430341</v>
      </c>
      <c r="AJ35" s="35">
        <f t="shared" si="21"/>
        <v>-55.985552115583076</v>
      </c>
      <c r="AK35" s="36">
        <f t="shared" si="22"/>
        <v>-36.65625</v>
      </c>
    </row>
    <row r="36" spans="2:37" x14ac:dyDescent="0.2">
      <c r="U36" s="32">
        <f t="shared" si="14"/>
        <v>1425</v>
      </c>
      <c r="V36" s="32">
        <f t="shared" si="7"/>
        <v>-23</v>
      </c>
      <c r="W36" s="43">
        <f t="shared" si="8"/>
        <v>-36</v>
      </c>
      <c r="X36" s="34">
        <f t="shared" si="10"/>
        <v>-33.421875</v>
      </c>
      <c r="Y36" s="35">
        <f t="shared" si="11"/>
        <v>-33.421875</v>
      </c>
      <c r="Z36" s="36">
        <f t="shared" si="15"/>
        <v>-40.21875</v>
      </c>
      <c r="AA36" s="34">
        <f t="shared" si="12"/>
        <v>-25.875</v>
      </c>
      <c r="AB36" s="35">
        <f t="shared" si="13"/>
        <v>-40.25</v>
      </c>
      <c r="AC36" s="36">
        <f t="shared" si="16"/>
        <v>-25.875</v>
      </c>
      <c r="AD36" s="46">
        <f t="shared" si="9"/>
        <v>0.97699999999999998</v>
      </c>
      <c r="AF36" s="34">
        <f t="shared" si="17"/>
        <v>-34.208674513817812</v>
      </c>
      <c r="AG36" s="35">
        <f t="shared" si="18"/>
        <v>-34.208674513817812</v>
      </c>
      <c r="AH36" s="36">
        <f t="shared" si="19"/>
        <v>-40.21875</v>
      </c>
      <c r="AI36" s="34">
        <f t="shared" si="20"/>
        <v>-26.484135107471854</v>
      </c>
      <c r="AJ36" s="35">
        <f t="shared" si="21"/>
        <v>-41.19754350051177</v>
      </c>
      <c r="AK36" s="36">
        <f t="shared" si="22"/>
        <v>-25.875</v>
      </c>
    </row>
    <row r="37" spans="2:37" x14ac:dyDescent="0.2">
      <c r="U37" s="32">
        <f t="shared" si="14"/>
        <v>1450</v>
      </c>
      <c r="V37" s="32">
        <f t="shared" si="7"/>
        <v>-14</v>
      </c>
      <c r="W37" s="43">
        <f t="shared" si="8"/>
        <v>-22</v>
      </c>
      <c r="X37" s="34">
        <f t="shared" si="10"/>
        <v>-20.34375</v>
      </c>
      <c r="Y37" s="35">
        <f t="shared" si="11"/>
        <v>-20.34375</v>
      </c>
      <c r="Z37" s="36">
        <f t="shared" si="15"/>
        <v>-24.578125</v>
      </c>
      <c r="AA37" s="34">
        <f t="shared" si="12"/>
        <v>-15.75</v>
      </c>
      <c r="AB37" s="35">
        <f t="shared" si="13"/>
        <v>-24.5</v>
      </c>
      <c r="AC37" s="36">
        <f t="shared" si="16"/>
        <v>-15.8125</v>
      </c>
      <c r="AD37" s="46">
        <f t="shared" si="9"/>
        <v>0.98599999999999999</v>
      </c>
      <c r="AF37" s="34">
        <f t="shared" si="17"/>
        <v>-20.63260649087221</v>
      </c>
      <c r="AG37" s="35">
        <f t="shared" si="18"/>
        <v>-20.63260649087221</v>
      </c>
      <c r="AH37" s="36">
        <f t="shared" si="19"/>
        <v>-24.578125</v>
      </c>
      <c r="AI37" s="34">
        <f t="shared" si="20"/>
        <v>-15.973630831643002</v>
      </c>
      <c r="AJ37" s="35">
        <f t="shared" si="21"/>
        <v>-24.847870182555781</v>
      </c>
      <c r="AK37" s="36">
        <f t="shared" si="22"/>
        <v>-15.8125</v>
      </c>
    </row>
    <row r="38" spans="2:37" x14ac:dyDescent="0.2">
      <c r="U38" s="32">
        <f t="shared" si="14"/>
        <v>1475</v>
      </c>
      <c r="V38" s="32">
        <f t="shared" si="7"/>
        <v>-6</v>
      </c>
      <c r="W38" s="43">
        <f t="shared" si="8"/>
        <v>-8</v>
      </c>
      <c r="X38" s="34">
        <f t="shared" si="10"/>
        <v>-8.71875</v>
      </c>
      <c r="Y38" s="35">
        <f t="shared" si="11"/>
        <v>-8.71875</v>
      </c>
      <c r="Z38" s="36">
        <f t="shared" si="15"/>
        <v>-8.9375</v>
      </c>
      <c r="AA38" s="34">
        <f t="shared" si="12"/>
        <v>-6.75</v>
      </c>
      <c r="AB38" s="35">
        <f t="shared" si="13"/>
        <v>-10.5</v>
      </c>
      <c r="AC38" s="36">
        <f t="shared" si="16"/>
        <v>-5.75</v>
      </c>
      <c r="AD38" s="46">
        <f t="shared" si="9"/>
        <v>0.99399999999999999</v>
      </c>
      <c r="AF38" s="34">
        <f t="shared" si="17"/>
        <v>-8.7713782696177063</v>
      </c>
      <c r="AG38" s="35">
        <f t="shared" si="18"/>
        <v>-8.7713782696177063</v>
      </c>
      <c r="AH38" s="36">
        <f t="shared" si="19"/>
        <v>-8.9375</v>
      </c>
      <c r="AI38" s="34">
        <f t="shared" si="20"/>
        <v>-6.7907444668008052</v>
      </c>
      <c r="AJ38" s="35">
        <f t="shared" si="21"/>
        <v>-10.56338028169014</v>
      </c>
      <c r="AK38" s="36">
        <f t="shared" si="22"/>
        <v>-5.75</v>
      </c>
    </row>
    <row r="39" spans="2:37" x14ac:dyDescent="0.2">
      <c r="U39" s="32">
        <f t="shared" si="14"/>
        <v>1500</v>
      </c>
      <c r="V39" s="32">
        <f t="shared" si="7"/>
        <v>0</v>
      </c>
      <c r="W39" s="43">
        <f t="shared" si="8"/>
        <v>0</v>
      </c>
      <c r="X39" s="34">
        <f t="shared" si="10"/>
        <v>0</v>
      </c>
      <c r="Y39" s="35">
        <f t="shared" si="11"/>
        <v>0</v>
      </c>
      <c r="Z39" s="36">
        <f t="shared" si="15"/>
        <v>0</v>
      </c>
      <c r="AA39" s="34">
        <f t="shared" si="12"/>
        <v>0</v>
      </c>
      <c r="AB39" s="35">
        <f t="shared" si="13"/>
        <v>0</v>
      </c>
      <c r="AC39" s="36">
        <f t="shared" si="16"/>
        <v>0</v>
      </c>
      <c r="AD39" s="46">
        <f t="shared" si="9"/>
        <v>1</v>
      </c>
      <c r="AF39" s="34">
        <f t="shared" si="17"/>
        <v>0</v>
      </c>
      <c r="AG39" s="35">
        <f t="shared" si="18"/>
        <v>0</v>
      </c>
      <c r="AH39" s="36">
        <f t="shared" si="19"/>
        <v>0</v>
      </c>
      <c r="AI39" s="34">
        <f t="shared" si="20"/>
        <v>0</v>
      </c>
      <c r="AJ39" s="35">
        <f t="shared" si="21"/>
        <v>0</v>
      </c>
      <c r="AK39" s="36">
        <f t="shared" si="22"/>
        <v>0</v>
      </c>
    </row>
    <row r="40" spans="2:37" x14ac:dyDescent="0.2">
      <c r="U40" s="32">
        <f t="shared" si="14"/>
        <v>1525</v>
      </c>
      <c r="V40" s="32">
        <f t="shared" si="7"/>
        <v>6</v>
      </c>
      <c r="W40" s="43">
        <f t="shared" si="8"/>
        <v>8</v>
      </c>
      <c r="X40" s="34">
        <f t="shared" si="10"/>
        <v>8.71875</v>
      </c>
      <c r="Y40" s="35">
        <f t="shared" si="11"/>
        <v>8.71875</v>
      </c>
      <c r="Z40" s="36">
        <f t="shared" si="15"/>
        <v>8.9375</v>
      </c>
      <c r="AA40" s="34">
        <f t="shared" si="12"/>
        <v>6.75</v>
      </c>
      <c r="AB40" s="35">
        <f t="shared" si="13"/>
        <v>10.5</v>
      </c>
      <c r="AC40" s="36">
        <f t="shared" si="16"/>
        <v>5.75</v>
      </c>
      <c r="AD40" s="46">
        <f t="shared" si="9"/>
        <v>0.99399999999999999</v>
      </c>
      <c r="AF40" s="34">
        <f t="shared" si="17"/>
        <v>8.7713782696177063</v>
      </c>
      <c r="AG40" s="35">
        <f t="shared" si="18"/>
        <v>8.7713782696177063</v>
      </c>
      <c r="AH40" s="36">
        <f t="shared" si="19"/>
        <v>8.9375</v>
      </c>
      <c r="AI40" s="34">
        <f t="shared" si="20"/>
        <v>6.7907444668008052</v>
      </c>
      <c r="AJ40" s="35">
        <f t="shared" si="21"/>
        <v>10.56338028169014</v>
      </c>
      <c r="AK40" s="36">
        <f t="shared" si="22"/>
        <v>5.75</v>
      </c>
    </row>
    <row r="41" spans="2:37" x14ac:dyDescent="0.2">
      <c r="U41" s="32">
        <f t="shared" si="14"/>
        <v>1550</v>
      </c>
      <c r="V41" s="32">
        <f t="shared" si="7"/>
        <v>14</v>
      </c>
      <c r="W41" s="43">
        <f t="shared" si="8"/>
        <v>22</v>
      </c>
      <c r="X41" s="34">
        <f t="shared" si="10"/>
        <v>20.34375</v>
      </c>
      <c r="Y41" s="35">
        <f t="shared" si="11"/>
        <v>20.34375</v>
      </c>
      <c r="Z41" s="36">
        <f t="shared" si="15"/>
        <v>24.578125</v>
      </c>
      <c r="AA41" s="34">
        <f t="shared" si="12"/>
        <v>15.75</v>
      </c>
      <c r="AB41" s="35">
        <f t="shared" si="13"/>
        <v>24.5</v>
      </c>
      <c r="AC41" s="36">
        <f t="shared" si="16"/>
        <v>15.8125</v>
      </c>
      <c r="AD41" s="46">
        <f t="shared" si="9"/>
        <v>0.98599999999999999</v>
      </c>
      <c r="AF41" s="34">
        <f t="shared" si="17"/>
        <v>20.63260649087221</v>
      </c>
      <c r="AG41" s="35">
        <f t="shared" si="18"/>
        <v>20.63260649087221</v>
      </c>
      <c r="AH41" s="36">
        <f t="shared" si="19"/>
        <v>24.578125</v>
      </c>
      <c r="AI41" s="34">
        <f t="shared" si="20"/>
        <v>15.973630831643002</v>
      </c>
      <c r="AJ41" s="35">
        <f t="shared" si="21"/>
        <v>24.847870182555781</v>
      </c>
      <c r="AK41" s="36">
        <f t="shared" si="22"/>
        <v>15.8125</v>
      </c>
    </row>
    <row r="42" spans="2:37" x14ac:dyDescent="0.2">
      <c r="U42" s="32">
        <f t="shared" si="14"/>
        <v>1575</v>
      </c>
      <c r="V42" s="32">
        <f t="shared" si="7"/>
        <v>23</v>
      </c>
      <c r="W42" s="43">
        <f t="shared" si="8"/>
        <v>36</v>
      </c>
      <c r="X42" s="34">
        <f t="shared" si="10"/>
        <v>33.421875</v>
      </c>
      <c r="Y42" s="35">
        <f t="shared" si="11"/>
        <v>33.421875</v>
      </c>
      <c r="Z42" s="36">
        <f t="shared" si="15"/>
        <v>40.21875</v>
      </c>
      <c r="AA42" s="34">
        <f t="shared" si="12"/>
        <v>25.875</v>
      </c>
      <c r="AB42" s="35">
        <f t="shared" si="13"/>
        <v>40.25</v>
      </c>
      <c r="AC42" s="36">
        <f t="shared" si="16"/>
        <v>25.875</v>
      </c>
      <c r="AD42" s="46">
        <f t="shared" si="9"/>
        <v>0.97699999999999998</v>
      </c>
      <c r="AF42" s="34">
        <f t="shared" si="17"/>
        <v>34.208674513817812</v>
      </c>
      <c r="AG42" s="35">
        <f t="shared" si="18"/>
        <v>34.208674513817812</v>
      </c>
      <c r="AH42" s="36">
        <f t="shared" si="19"/>
        <v>40.21875</v>
      </c>
      <c r="AI42" s="34">
        <f t="shared" si="20"/>
        <v>26.484135107471854</v>
      </c>
      <c r="AJ42" s="35">
        <f t="shared" si="21"/>
        <v>41.19754350051177</v>
      </c>
      <c r="AK42" s="36">
        <f t="shared" si="22"/>
        <v>25.875</v>
      </c>
    </row>
    <row r="43" spans="2:37" x14ac:dyDescent="0.2">
      <c r="U43" s="32">
        <f t="shared" si="14"/>
        <v>1600</v>
      </c>
      <c r="V43" s="32">
        <f t="shared" si="7"/>
        <v>31</v>
      </c>
      <c r="W43" s="43">
        <f t="shared" si="8"/>
        <v>51</v>
      </c>
      <c r="X43" s="34">
        <f t="shared" si="10"/>
        <v>45.046875</v>
      </c>
      <c r="Y43" s="35">
        <f t="shared" si="11"/>
        <v>45.046875</v>
      </c>
      <c r="Z43" s="36">
        <f t="shared" si="15"/>
        <v>56.9765625</v>
      </c>
      <c r="AA43" s="34">
        <f t="shared" si="12"/>
        <v>34.875</v>
      </c>
      <c r="AB43" s="35">
        <f t="shared" si="13"/>
        <v>54.25</v>
      </c>
      <c r="AC43" s="36">
        <f t="shared" si="16"/>
        <v>36.65625</v>
      </c>
      <c r="AD43" s="46">
        <f t="shared" si="9"/>
        <v>0.96899999999999997</v>
      </c>
      <c r="AF43" s="34">
        <f t="shared" si="17"/>
        <v>46.48800309597523</v>
      </c>
      <c r="AG43" s="35">
        <f t="shared" si="18"/>
        <v>46.48800309597523</v>
      </c>
      <c r="AH43" s="36">
        <f t="shared" si="19"/>
        <v>56.9765625</v>
      </c>
      <c r="AI43" s="34">
        <f t="shared" si="20"/>
        <v>35.99071207430341</v>
      </c>
      <c r="AJ43" s="35">
        <f t="shared" si="21"/>
        <v>55.985552115583076</v>
      </c>
      <c r="AK43" s="36">
        <f t="shared" si="22"/>
        <v>36.65625</v>
      </c>
    </row>
    <row r="44" spans="2:37" x14ac:dyDescent="0.2">
      <c r="U44" s="32">
        <f t="shared" si="14"/>
        <v>1625</v>
      </c>
      <c r="V44" s="32">
        <f t="shared" si="7"/>
        <v>43</v>
      </c>
      <c r="W44" s="43">
        <f t="shared" si="8"/>
        <v>66</v>
      </c>
      <c r="X44" s="34">
        <f t="shared" si="10"/>
        <v>62.484375</v>
      </c>
      <c r="Y44" s="35">
        <f t="shared" si="11"/>
        <v>62.484375</v>
      </c>
      <c r="Z44" s="36">
        <f t="shared" si="15"/>
        <v>73.734375</v>
      </c>
      <c r="AA44" s="34">
        <f t="shared" si="12"/>
        <v>48.375</v>
      </c>
      <c r="AB44" s="35">
        <f t="shared" si="13"/>
        <v>75.25</v>
      </c>
      <c r="AC44" s="36">
        <f t="shared" si="16"/>
        <v>47.4375</v>
      </c>
      <c r="AD44" s="46">
        <f t="shared" si="9"/>
        <v>0.95699999999999996</v>
      </c>
      <c r="AF44" s="34">
        <f t="shared" si="17"/>
        <v>65.291927899686527</v>
      </c>
      <c r="AG44" s="35">
        <f t="shared" si="18"/>
        <v>65.291927899686527</v>
      </c>
      <c r="AH44" s="36">
        <f t="shared" si="19"/>
        <v>73.734375</v>
      </c>
      <c r="AI44" s="34">
        <f t="shared" si="20"/>
        <v>50.548589341692789</v>
      </c>
      <c r="AJ44" s="35">
        <f t="shared" si="21"/>
        <v>78.631138975966564</v>
      </c>
      <c r="AK44" s="36">
        <f t="shared" si="22"/>
        <v>47.4375</v>
      </c>
    </row>
    <row r="45" spans="2:37" x14ac:dyDescent="0.2">
      <c r="B45" s="1"/>
      <c r="U45" s="32">
        <f t="shared" si="14"/>
        <v>1650</v>
      </c>
      <c r="V45" s="32">
        <f t="shared" si="7"/>
        <v>55</v>
      </c>
      <c r="W45" s="43">
        <f t="shared" si="8"/>
        <v>83</v>
      </c>
      <c r="X45" s="34">
        <f t="shared" si="10"/>
        <v>79.921875</v>
      </c>
      <c r="Y45" s="35">
        <f t="shared" si="11"/>
        <v>79.921875</v>
      </c>
      <c r="Z45" s="36">
        <f t="shared" si="15"/>
        <v>92.7265625</v>
      </c>
      <c r="AA45" s="34">
        <f t="shared" si="12"/>
        <v>61.875</v>
      </c>
      <c r="AB45" s="35">
        <f t="shared" si="13"/>
        <v>96.25</v>
      </c>
      <c r="AC45" s="36">
        <f t="shared" si="16"/>
        <v>59.65625</v>
      </c>
      <c r="AD45" s="46">
        <f t="shared" si="9"/>
        <v>0.94499999999999995</v>
      </c>
      <c r="AF45" s="34">
        <f t="shared" si="17"/>
        <v>84.573412698412696</v>
      </c>
      <c r="AG45" s="35">
        <f t="shared" si="18"/>
        <v>84.573412698412696</v>
      </c>
      <c r="AH45" s="36">
        <f t="shared" si="19"/>
        <v>92.7265625</v>
      </c>
      <c r="AI45" s="34">
        <f t="shared" si="20"/>
        <v>65.476190476190482</v>
      </c>
      <c r="AJ45" s="35">
        <f t="shared" si="21"/>
        <v>101.85185185185186</v>
      </c>
      <c r="AK45" s="36">
        <f t="shared" si="22"/>
        <v>59.65625</v>
      </c>
    </row>
    <row r="46" spans="2:37" x14ac:dyDescent="0.2">
      <c r="U46" s="32">
        <f t="shared" si="14"/>
        <v>1675</v>
      </c>
      <c r="V46" s="32">
        <f t="shared" si="7"/>
        <v>68</v>
      </c>
      <c r="W46" s="43">
        <f t="shared" si="8"/>
        <v>100</v>
      </c>
      <c r="X46" s="34">
        <f t="shared" si="10"/>
        <v>98.8125</v>
      </c>
      <c r="Y46" s="35">
        <f t="shared" si="11"/>
        <v>98.8125</v>
      </c>
      <c r="Z46" s="36">
        <f t="shared" si="15"/>
        <v>111.71875</v>
      </c>
      <c r="AA46" s="34">
        <f t="shared" si="12"/>
        <v>76.5</v>
      </c>
      <c r="AB46" s="35">
        <f t="shared" si="13"/>
        <v>119</v>
      </c>
      <c r="AC46" s="36">
        <f t="shared" si="16"/>
        <v>71.875</v>
      </c>
      <c r="AD46" s="46">
        <f t="shared" si="9"/>
        <v>0.93199999999999994</v>
      </c>
      <c r="AF46" s="34">
        <f t="shared" si="17"/>
        <v>106.02199570815452</v>
      </c>
      <c r="AG46" s="35">
        <f t="shared" si="18"/>
        <v>106.02199570815452</v>
      </c>
      <c r="AH46" s="36">
        <f t="shared" si="19"/>
        <v>111.71875</v>
      </c>
      <c r="AI46" s="34">
        <f t="shared" si="20"/>
        <v>82.081545064377693</v>
      </c>
      <c r="AJ46" s="35">
        <f t="shared" si="21"/>
        <v>127.68240343347641</v>
      </c>
      <c r="AK46" s="36">
        <f t="shared" si="22"/>
        <v>71.875</v>
      </c>
    </row>
    <row r="47" spans="2:37" x14ac:dyDescent="0.2">
      <c r="U47" s="32">
        <f t="shared" si="14"/>
        <v>1700</v>
      </c>
      <c r="V47" s="32">
        <f t="shared" si="7"/>
        <v>81</v>
      </c>
      <c r="W47" s="43">
        <f t="shared" si="8"/>
        <v>117</v>
      </c>
      <c r="X47" s="34">
        <f t="shared" si="10"/>
        <v>117.703125</v>
      </c>
      <c r="Y47" s="35">
        <f t="shared" si="11"/>
        <v>117.703125</v>
      </c>
      <c r="Z47" s="36">
        <f t="shared" si="15"/>
        <v>130.7109375</v>
      </c>
      <c r="AA47" s="34">
        <f t="shared" si="12"/>
        <v>91.125</v>
      </c>
      <c r="AB47" s="35">
        <f t="shared" si="13"/>
        <v>141.75</v>
      </c>
      <c r="AC47" s="36">
        <f t="shared" si="16"/>
        <v>84.09375</v>
      </c>
      <c r="AD47" s="46">
        <f t="shared" si="9"/>
        <v>0.91900000000000004</v>
      </c>
      <c r="AF47" s="34">
        <f t="shared" si="17"/>
        <v>128.07739390642001</v>
      </c>
      <c r="AG47" s="35">
        <f t="shared" si="18"/>
        <v>128.07739390642001</v>
      </c>
      <c r="AH47" s="36">
        <f t="shared" si="19"/>
        <v>130.7109375</v>
      </c>
      <c r="AI47" s="34">
        <f t="shared" si="20"/>
        <v>99.156692056583239</v>
      </c>
      <c r="AJ47" s="35">
        <f t="shared" si="21"/>
        <v>154.24374319912948</v>
      </c>
      <c r="AK47" s="36">
        <f t="shared" si="22"/>
        <v>84.09375</v>
      </c>
    </row>
    <row r="48" spans="2:37" x14ac:dyDescent="0.2">
      <c r="U48" s="32">
        <f t="shared" si="14"/>
        <v>1725</v>
      </c>
      <c r="V48" s="32">
        <f t="shared" si="7"/>
        <v>100</v>
      </c>
      <c r="W48" s="43">
        <f t="shared" si="8"/>
        <v>137</v>
      </c>
      <c r="X48" s="34">
        <f t="shared" si="10"/>
        <v>145.3125</v>
      </c>
      <c r="Y48" s="35">
        <f t="shared" si="11"/>
        <v>145.3125</v>
      </c>
      <c r="Z48" s="36">
        <f t="shared" si="15"/>
        <v>153.0546875</v>
      </c>
      <c r="AA48" s="34">
        <f t="shared" si="12"/>
        <v>112.5</v>
      </c>
      <c r="AB48" s="35">
        <f t="shared" si="13"/>
        <v>175</v>
      </c>
      <c r="AC48" s="36">
        <f t="shared" si="16"/>
        <v>98.46875</v>
      </c>
      <c r="AD48" s="46">
        <f t="shared" si="9"/>
        <v>0.9</v>
      </c>
      <c r="AF48" s="34">
        <f t="shared" si="17"/>
        <v>161.45833333333334</v>
      </c>
      <c r="AG48" s="35">
        <f t="shared" si="18"/>
        <v>161.45833333333334</v>
      </c>
      <c r="AH48" s="36">
        <f t="shared" si="19"/>
        <v>153.0546875</v>
      </c>
      <c r="AI48" s="34">
        <f t="shared" si="20"/>
        <v>125</v>
      </c>
      <c r="AJ48" s="35">
        <f t="shared" si="21"/>
        <v>194.44444444444443</v>
      </c>
      <c r="AK48" s="36">
        <f t="shared" si="22"/>
        <v>98.46875</v>
      </c>
    </row>
    <row r="49" spans="21:37" x14ac:dyDescent="0.2">
      <c r="U49" s="32">
        <f t="shared" si="14"/>
        <v>1750</v>
      </c>
      <c r="V49" s="32">
        <f t="shared" si="7"/>
        <v>121</v>
      </c>
      <c r="W49" s="43">
        <f t="shared" si="8"/>
        <v>160</v>
      </c>
      <c r="X49" s="34">
        <f t="shared" si="10"/>
        <v>175.828125</v>
      </c>
      <c r="Y49" s="35">
        <f t="shared" si="11"/>
        <v>175.828125</v>
      </c>
      <c r="Z49" s="36">
        <f t="shared" si="15"/>
        <v>178.75</v>
      </c>
      <c r="AA49" s="34">
        <f t="shared" si="12"/>
        <v>136.125</v>
      </c>
      <c r="AB49" s="35">
        <f t="shared" si="13"/>
        <v>211.75</v>
      </c>
      <c r="AC49" s="36">
        <f t="shared" si="16"/>
        <v>115</v>
      </c>
      <c r="AD49" s="46">
        <f t="shared" si="9"/>
        <v>0.879</v>
      </c>
      <c r="AF49" s="34">
        <f t="shared" si="17"/>
        <v>200.0319965870307</v>
      </c>
      <c r="AG49" s="35">
        <f t="shared" si="18"/>
        <v>200.0319965870307</v>
      </c>
      <c r="AH49" s="36">
        <f t="shared" si="19"/>
        <v>178.75</v>
      </c>
      <c r="AI49" s="34">
        <f t="shared" si="20"/>
        <v>154.86348122866895</v>
      </c>
      <c r="AJ49" s="35">
        <f t="shared" si="21"/>
        <v>240.89874857792947</v>
      </c>
      <c r="AK49" s="36">
        <f t="shared" si="22"/>
        <v>115</v>
      </c>
    </row>
    <row r="50" spans="21:37" x14ac:dyDescent="0.2">
      <c r="U50" s="32">
        <f t="shared" si="14"/>
        <v>1775</v>
      </c>
      <c r="V50" s="32">
        <f t="shared" si="7"/>
        <v>142</v>
      </c>
      <c r="W50" s="43">
        <f t="shared" si="8"/>
        <v>182</v>
      </c>
      <c r="X50" s="34">
        <f t="shared" si="10"/>
        <v>206.34375</v>
      </c>
      <c r="Y50" s="35">
        <f t="shared" si="11"/>
        <v>206.34375</v>
      </c>
      <c r="Z50" s="36">
        <f t="shared" si="15"/>
        <v>203.328125</v>
      </c>
      <c r="AA50" s="34">
        <f t="shared" si="12"/>
        <v>159.75</v>
      </c>
      <c r="AB50" s="35">
        <f t="shared" si="13"/>
        <v>248.5</v>
      </c>
      <c r="AC50" s="36">
        <f t="shared" si="16"/>
        <v>130.8125</v>
      </c>
      <c r="AD50" s="46">
        <f t="shared" si="9"/>
        <v>0.85799999999999998</v>
      </c>
      <c r="AF50" s="34">
        <f t="shared" si="17"/>
        <v>240.49388111888112</v>
      </c>
      <c r="AG50" s="35">
        <f t="shared" si="18"/>
        <v>240.49388111888112</v>
      </c>
      <c r="AH50" s="36">
        <f t="shared" si="19"/>
        <v>203.328125</v>
      </c>
      <c r="AI50" s="34">
        <f t="shared" si="20"/>
        <v>186.1888111888112</v>
      </c>
      <c r="AJ50" s="35">
        <f t="shared" si="21"/>
        <v>289.62703962703961</v>
      </c>
      <c r="AK50" s="36">
        <f t="shared" si="22"/>
        <v>130.8125</v>
      </c>
    </row>
    <row r="51" spans="21:37" x14ac:dyDescent="0.2">
      <c r="U51" s="32">
        <f t="shared" si="14"/>
        <v>1800</v>
      </c>
      <c r="V51" s="32">
        <f t="shared" si="7"/>
        <v>163</v>
      </c>
      <c r="W51" s="43">
        <f t="shared" si="8"/>
        <v>204</v>
      </c>
      <c r="X51" s="34">
        <f t="shared" si="10"/>
        <v>236.859375</v>
      </c>
      <c r="Y51" s="35">
        <f t="shared" si="11"/>
        <v>236.859375</v>
      </c>
      <c r="Z51" s="36">
        <f t="shared" si="15"/>
        <v>227.90625</v>
      </c>
      <c r="AA51" s="34">
        <f t="shared" si="12"/>
        <v>183.375</v>
      </c>
      <c r="AB51" s="35">
        <f t="shared" si="13"/>
        <v>285.25</v>
      </c>
      <c r="AC51" s="36">
        <f t="shared" si="16"/>
        <v>146.625</v>
      </c>
      <c r="AD51" s="46">
        <f t="shared" si="9"/>
        <v>0.83699999999999997</v>
      </c>
      <c r="AF51" s="34">
        <f t="shared" si="17"/>
        <v>282.98611111111114</v>
      </c>
      <c r="AG51" s="35">
        <f t="shared" si="18"/>
        <v>282.98611111111114</v>
      </c>
      <c r="AH51" s="36">
        <f t="shared" si="19"/>
        <v>227.90625</v>
      </c>
      <c r="AI51" s="34">
        <f t="shared" si="20"/>
        <v>219.08602150537635</v>
      </c>
      <c r="AJ51" s="35">
        <f t="shared" si="21"/>
        <v>340.80047789725211</v>
      </c>
      <c r="AK51" s="36">
        <f t="shared" si="22"/>
        <v>146.625</v>
      </c>
    </row>
    <row r="52" spans="21:37" x14ac:dyDescent="0.2">
      <c r="U52" s="32">
        <f t="shared" si="14"/>
        <v>1825</v>
      </c>
      <c r="V52" s="32">
        <f t="shared" si="7"/>
        <v>194</v>
      </c>
      <c r="W52" s="43">
        <f t="shared" si="8"/>
        <v>231</v>
      </c>
      <c r="X52" s="34">
        <f t="shared" si="10"/>
        <v>281.90625</v>
      </c>
      <c r="Y52" s="35">
        <f t="shared" si="11"/>
        <v>281.90625</v>
      </c>
      <c r="Z52" s="36">
        <f t="shared" si="15"/>
        <v>258.0703125</v>
      </c>
      <c r="AA52" s="34">
        <f t="shared" si="12"/>
        <v>218.25</v>
      </c>
      <c r="AB52" s="35">
        <f t="shared" si="13"/>
        <v>339.5</v>
      </c>
      <c r="AC52" s="36">
        <f t="shared" si="16"/>
        <v>166.03125</v>
      </c>
      <c r="AD52" s="46">
        <f t="shared" si="9"/>
        <v>0.80600000000000005</v>
      </c>
      <c r="AF52" s="34">
        <f t="shared" si="17"/>
        <v>349.75961538461536</v>
      </c>
      <c r="AG52" s="35">
        <f t="shared" si="18"/>
        <v>349.75961538461536</v>
      </c>
      <c r="AH52" s="36">
        <f t="shared" si="19"/>
        <v>258.0703125</v>
      </c>
      <c r="AI52" s="34">
        <f t="shared" si="20"/>
        <v>270.78163771712155</v>
      </c>
      <c r="AJ52" s="35">
        <f t="shared" si="21"/>
        <v>421.21588089330021</v>
      </c>
      <c r="AK52" s="36">
        <f t="shared" si="22"/>
        <v>166.03125</v>
      </c>
    </row>
    <row r="53" spans="21:37" x14ac:dyDescent="0.2">
      <c r="U53" s="32">
        <f t="shared" si="14"/>
        <v>1850</v>
      </c>
      <c r="V53" s="32">
        <f t="shared" si="7"/>
        <v>228</v>
      </c>
      <c r="W53" s="43">
        <f t="shared" si="8"/>
        <v>262</v>
      </c>
      <c r="X53" s="34">
        <f t="shared" si="10"/>
        <v>331.3125</v>
      </c>
      <c r="Y53" s="35">
        <f t="shared" si="11"/>
        <v>331.3125</v>
      </c>
      <c r="Z53" s="36">
        <f t="shared" si="15"/>
        <v>292.703125</v>
      </c>
      <c r="AA53" s="34">
        <f t="shared" si="12"/>
        <v>256.5</v>
      </c>
      <c r="AB53" s="35">
        <f t="shared" si="13"/>
        <v>399</v>
      </c>
      <c r="AC53" s="36">
        <f t="shared" si="16"/>
        <v>188.3125</v>
      </c>
      <c r="AD53" s="46">
        <f t="shared" si="9"/>
        <v>0.77200000000000002</v>
      </c>
      <c r="AF53" s="34">
        <f t="shared" si="17"/>
        <v>429.16126943005179</v>
      </c>
      <c r="AG53" s="35">
        <f t="shared" si="18"/>
        <v>429.16126943005179</v>
      </c>
      <c r="AH53" s="36">
        <f t="shared" si="19"/>
        <v>292.703125</v>
      </c>
      <c r="AI53" s="34">
        <f t="shared" si="20"/>
        <v>332.25388601036269</v>
      </c>
      <c r="AJ53" s="35">
        <f t="shared" si="21"/>
        <v>516.83937823834196</v>
      </c>
      <c r="AK53" s="36">
        <f t="shared" si="22"/>
        <v>188.3125</v>
      </c>
    </row>
    <row r="54" spans="21:37" x14ac:dyDescent="0.2">
      <c r="U54" s="32">
        <f t="shared" si="14"/>
        <v>1875</v>
      </c>
      <c r="V54" s="32">
        <f t="shared" si="7"/>
        <v>262</v>
      </c>
      <c r="W54" s="43">
        <f t="shared" si="8"/>
        <v>292</v>
      </c>
      <c r="X54" s="34">
        <f t="shared" si="10"/>
        <v>380.71875</v>
      </c>
      <c r="Y54" s="35">
        <f t="shared" si="11"/>
        <v>380.71875</v>
      </c>
      <c r="Z54" s="36">
        <f t="shared" si="15"/>
        <v>326.21875</v>
      </c>
      <c r="AA54" s="34">
        <f t="shared" si="12"/>
        <v>294.75</v>
      </c>
      <c r="AB54" s="35">
        <f t="shared" si="13"/>
        <v>458.5</v>
      </c>
      <c r="AC54" s="36">
        <f t="shared" si="16"/>
        <v>209.875</v>
      </c>
      <c r="AD54" s="46">
        <f t="shared" si="9"/>
        <v>0.73799999999999999</v>
      </c>
      <c r="AF54" s="34">
        <f t="shared" si="17"/>
        <v>515.8790650406504</v>
      </c>
      <c r="AG54" s="35">
        <f t="shared" si="18"/>
        <v>515.8790650406504</v>
      </c>
      <c r="AH54" s="36">
        <f t="shared" si="19"/>
        <v>326.21875</v>
      </c>
      <c r="AI54" s="34">
        <f t="shared" si="20"/>
        <v>399.39024390243901</v>
      </c>
      <c r="AJ54" s="35">
        <f t="shared" si="21"/>
        <v>621.27371273712743</v>
      </c>
      <c r="AK54" s="36">
        <f t="shared" si="22"/>
        <v>209.875</v>
      </c>
    </row>
    <row r="55" spans="21:37" x14ac:dyDescent="0.2">
      <c r="U55" s="32">
        <f t="shared" si="14"/>
        <v>1900</v>
      </c>
      <c r="V55" s="32">
        <f t="shared" si="7"/>
        <v>297</v>
      </c>
      <c r="W55" s="43">
        <f t="shared" si="8"/>
        <v>323</v>
      </c>
      <c r="X55" s="34">
        <f t="shared" si="10"/>
        <v>431.578125</v>
      </c>
      <c r="Y55" s="35">
        <f t="shared" si="11"/>
        <v>431.578125</v>
      </c>
      <c r="Z55" s="36">
        <f t="shared" si="15"/>
        <v>360.8515625</v>
      </c>
      <c r="AA55" s="34">
        <f t="shared" si="12"/>
        <v>334.125</v>
      </c>
      <c r="AB55" s="35">
        <f t="shared" si="13"/>
        <v>519.75</v>
      </c>
      <c r="AC55" s="36">
        <f t="shared" si="16"/>
        <v>232.15625</v>
      </c>
      <c r="AD55" s="46">
        <f t="shared" si="9"/>
        <v>0.70300000000000007</v>
      </c>
      <c r="AF55" s="34">
        <f t="shared" si="17"/>
        <v>613.90913940256041</v>
      </c>
      <c r="AG55" s="35">
        <f t="shared" si="18"/>
        <v>613.90913940256041</v>
      </c>
      <c r="AH55" s="36">
        <f t="shared" si="19"/>
        <v>360.8515625</v>
      </c>
      <c r="AI55" s="34">
        <f t="shared" si="20"/>
        <v>475.28449502133708</v>
      </c>
      <c r="AJ55" s="35">
        <f t="shared" si="21"/>
        <v>739.3314366998577</v>
      </c>
      <c r="AK55" s="36">
        <f t="shared" si="22"/>
        <v>232.15625</v>
      </c>
    </row>
    <row r="56" spans="21:37" x14ac:dyDescent="0.2">
      <c r="U56" s="32">
        <f t="shared" si="14"/>
        <v>1925</v>
      </c>
      <c r="V56" s="32">
        <f t="shared" si="7"/>
        <v>344</v>
      </c>
      <c r="W56" s="43">
        <f t="shared" si="8"/>
        <v>359</v>
      </c>
      <c r="X56" s="34">
        <f t="shared" si="10"/>
        <v>499.875</v>
      </c>
      <c r="Y56" s="35">
        <f t="shared" si="11"/>
        <v>499.875</v>
      </c>
      <c r="Z56" s="36">
        <f t="shared" si="15"/>
        <v>401.0703125</v>
      </c>
      <c r="AA56" s="34">
        <f t="shared" si="12"/>
        <v>387</v>
      </c>
      <c r="AB56" s="35">
        <f t="shared" si="13"/>
        <v>602</v>
      </c>
      <c r="AC56" s="36">
        <f t="shared" si="16"/>
        <v>258.03125</v>
      </c>
      <c r="AD56" s="46">
        <f t="shared" si="9"/>
        <v>0.65600000000000003</v>
      </c>
      <c r="AF56" s="34">
        <f t="shared" si="17"/>
        <v>762.00457317073165</v>
      </c>
      <c r="AG56" s="35">
        <f t="shared" si="18"/>
        <v>762.00457317073165</v>
      </c>
      <c r="AH56" s="36">
        <f t="shared" si="19"/>
        <v>401.0703125</v>
      </c>
      <c r="AI56" s="34">
        <f t="shared" si="20"/>
        <v>589.93902439024384</v>
      </c>
      <c r="AJ56" s="35">
        <f t="shared" si="21"/>
        <v>917.68292682926824</v>
      </c>
      <c r="AK56" s="36">
        <f t="shared" si="22"/>
        <v>258.03125</v>
      </c>
    </row>
    <row r="57" spans="21:37" x14ac:dyDescent="0.2">
      <c r="U57" s="32">
        <f t="shared" si="14"/>
        <v>1950</v>
      </c>
      <c r="V57" s="32">
        <f t="shared" si="7"/>
        <v>395</v>
      </c>
      <c r="W57" s="43">
        <f t="shared" si="8"/>
        <v>401</v>
      </c>
      <c r="X57" s="34">
        <f t="shared" si="10"/>
        <v>573.984375</v>
      </c>
      <c r="Y57" s="35">
        <f t="shared" si="11"/>
        <v>573.984375</v>
      </c>
      <c r="Z57" s="36">
        <f t="shared" si="15"/>
        <v>447.9921875</v>
      </c>
      <c r="AA57" s="34">
        <f t="shared" si="12"/>
        <v>444.375</v>
      </c>
      <c r="AB57" s="35">
        <f t="shared" si="13"/>
        <v>691.25</v>
      </c>
      <c r="AC57" s="36">
        <f t="shared" si="16"/>
        <v>288.21875</v>
      </c>
      <c r="AD57" s="46">
        <f t="shared" si="9"/>
        <v>0.60499999999999998</v>
      </c>
      <c r="AF57" s="34">
        <f t="shared" si="17"/>
        <v>948.73450413223145</v>
      </c>
      <c r="AG57" s="35">
        <f t="shared" si="18"/>
        <v>948.73450413223145</v>
      </c>
      <c r="AH57" s="36">
        <f t="shared" si="19"/>
        <v>447.9921875</v>
      </c>
      <c r="AI57" s="34">
        <f t="shared" si="20"/>
        <v>734.50413223140492</v>
      </c>
      <c r="AJ57" s="35">
        <f t="shared" si="21"/>
        <v>1142.5619834710744</v>
      </c>
      <c r="AK57" s="36">
        <f t="shared" si="22"/>
        <v>288.21875</v>
      </c>
    </row>
    <row r="58" spans="21:37" x14ac:dyDescent="0.2">
      <c r="U58" s="32">
        <f t="shared" si="14"/>
        <v>1975</v>
      </c>
      <c r="V58" s="32">
        <f t="shared" si="7"/>
        <v>446</v>
      </c>
      <c r="W58" s="43">
        <f t="shared" si="8"/>
        <v>442</v>
      </c>
      <c r="X58" s="34">
        <f t="shared" si="10"/>
        <v>648.09375</v>
      </c>
      <c r="Y58" s="35">
        <f t="shared" si="11"/>
        <v>648.09375</v>
      </c>
      <c r="Z58" s="36">
        <f t="shared" si="15"/>
        <v>493.796875</v>
      </c>
      <c r="AA58" s="34">
        <f t="shared" si="12"/>
        <v>501.75</v>
      </c>
      <c r="AB58" s="35">
        <f t="shared" si="13"/>
        <v>780.5</v>
      </c>
      <c r="AC58" s="36">
        <f t="shared" si="16"/>
        <v>317.6875</v>
      </c>
      <c r="AD58" s="46">
        <f t="shared" si="9"/>
        <v>0.55400000000000005</v>
      </c>
      <c r="AF58" s="34">
        <f t="shared" si="17"/>
        <v>1169.8443140794222</v>
      </c>
      <c r="AG58" s="35">
        <f t="shared" si="18"/>
        <v>1169.8443140794222</v>
      </c>
      <c r="AH58" s="36">
        <f t="shared" si="19"/>
        <v>493.796875</v>
      </c>
      <c r="AI58" s="34">
        <f t="shared" si="20"/>
        <v>905.68592057761725</v>
      </c>
      <c r="AJ58" s="35">
        <f t="shared" si="21"/>
        <v>1408.8447653429603</v>
      </c>
      <c r="AK58" s="36">
        <f t="shared" si="22"/>
        <v>317.6875</v>
      </c>
    </row>
    <row r="59" spans="21:37" ht="17" thickBot="1" x14ac:dyDescent="0.25">
      <c r="U59" s="33">
        <f t="shared" si="14"/>
        <v>2000</v>
      </c>
      <c r="V59" s="32">
        <f t="shared" si="7"/>
        <v>497</v>
      </c>
      <c r="W59" s="43">
        <f t="shared" si="8"/>
        <v>483</v>
      </c>
      <c r="X59" s="34">
        <f t="shared" si="10"/>
        <v>722.203125</v>
      </c>
      <c r="Y59" s="35">
        <f t="shared" si="11"/>
        <v>722.203125</v>
      </c>
      <c r="Z59" s="36">
        <f t="shared" si="15"/>
        <v>539.6015625</v>
      </c>
      <c r="AA59" s="34">
        <f t="shared" si="12"/>
        <v>559.125</v>
      </c>
      <c r="AB59" s="35">
        <f t="shared" si="13"/>
        <v>869.75</v>
      </c>
      <c r="AC59" s="36">
        <f t="shared" si="16"/>
        <v>347.15625</v>
      </c>
      <c r="AD59" s="50">
        <f t="shared" si="9"/>
        <v>0.503</v>
      </c>
      <c r="AF59" s="34">
        <f t="shared" si="17"/>
        <v>1435.7915009940357</v>
      </c>
      <c r="AG59" s="35">
        <f t="shared" si="18"/>
        <v>1435.7915009940357</v>
      </c>
      <c r="AH59" s="36">
        <f t="shared" si="19"/>
        <v>539.6015625</v>
      </c>
      <c r="AI59" s="34">
        <f t="shared" si="20"/>
        <v>1111.5805168986083</v>
      </c>
      <c r="AJ59" s="35">
        <f t="shared" si="21"/>
        <v>1729.1252485089462</v>
      </c>
      <c r="AK59" s="36">
        <f t="shared" si="22"/>
        <v>347.15625</v>
      </c>
    </row>
  </sheetData>
  <mergeCells count="13">
    <mergeCell ref="R26:S26"/>
    <mergeCell ref="X17:Z17"/>
    <mergeCell ref="AA17:AC17"/>
    <mergeCell ref="G11:I11"/>
    <mergeCell ref="K11:M11"/>
    <mergeCell ref="R17:S17"/>
    <mergeCell ref="O10:U10"/>
    <mergeCell ref="G10:M10"/>
    <mergeCell ref="V17:W17"/>
    <mergeCell ref="AF17:AH17"/>
    <mergeCell ref="AI17:AK17"/>
    <mergeCell ref="O11:Q11"/>
    <mergeCell ref="S11:U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Calclator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2016-04-05T05:46:49Z</dcterms:created>
  <dcterms:modified xsi:type="dcterms:W3CDTF">2016-04-16T08:13:26Z</dcterms:modified>
</cp:coreProperties>
</file>